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Martin\Academia\Libro Historia Económica\AAA Secciones\Gráficas y cuadros\Parte II\"/>
    </mc:Choice>
  </mc:AlternateContent>
  <bookViews>
    <workbookView xWindow="0" yWindow="0" windowWidth="20490" windowHeight="6600"/>
  </bookViews>
  <sheets>
    <sheet name="Apen II.A.1" sheetId="3" r:id="rId1"/>
    <sheet name="Apen II.E.1" sheetId="8" r:id="rId2"/>
    <sheet name="Apen II.F.1"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 localSheetId="1">#REF!</definedName>
    <definedName name="\A" localSheetId="2">#REF!</definedName>
    <definedName name="\A">#REF!</definedName>
    <definedName name="\g" localSheetId="1">#REF!</definedName>
    <definedName name="\g" localSheetId="2">#REF!</definedName>
    <definedName name="\g">#REF!</definedName>
    <definedName name="\S" localSheetId="1">#REF!</definedName>
    <definedName name="\S" localSheetId="2">#REF!</definedName>
    <definedName name="\S">#REF!</definedName>
    <definedName name="__123Graph_A" localSheetId="1" hidden="1">#REF!</definedName>
    <definedName name="__123Graph_A" localSheetId="2" hidden="1">#REF!</definedName>
    <definedName name="__123Graph_A" hidden="1">#REF!</definedName>
    <definedName name="__123Graph_AIMPORTS" localSheetId="1" hidden="1">'[1]CA input'!#REF!</definedName>
    <definedName name="__123Graph_AIMPORTS" localSheetId="2" hidden="1">'[1]CA input'!#REF!</definedName>
    <definedName name="__123Graph_AIMPORTS" hidden="1">'[1]CA input'!#REF!</definedName>
    <definedName name="__123Graph_B" localSheetId="1" hidden="1">[2]TOC!#REF!</definedName>
    <definedName name="__123Graph_B" localSheetId="2" hidden="1">[2]TOC!#REF!</definedName>
    <definedName name="__123Graph_B" hidden="1">[2]TOC!#REF!</definedName>
    <definedName name="__123Graph_BIMPORTS" localSheetId="1" hidden="1">'[1]CA input'!#REF!</definedName>
    <definedName name="__123Graph_BIMPORTS" localSheetId="2" hidden="1">'[1]CA input'!#REF!</definedName>
    <definedName name="__123Graph_BIMPORTS" hidden="1">'[1]CA input'!#REF!</definedName>
    <definedName name="__123Graph_C" localSheetId="1" hidden="1">[2]TOC!#REF!</definedName>
    <definedName name="__123Graph_C" localSheetId="2" hidden="1">[2]TOC!#REF!</definedName>
    <definedName name="__123Graph_C" hidden="1">[2]TOC!#REF!</definedName>
    <definedName name="__123Graph_CIMPORTS" localSheetId="1" hidden="1">#REF!</definedName>
    <definedName name="__123Graph_CIMPORTS" localSheetId="2" hidden="1">#REF!</definedName>
    <definedName name="__123Graph_CIMPORTS" hidden="1">#REF!</definedName>
    <definedName name="__123Graph_D" localSheetId="1" hidden="1">[2]TOC!#REF!</definedName>
    <definedName name="__123Graph_D" localSheetId="2" hidden="1">[2]TOC!#REF!</definedName>
    <definedName name="__123Graph_D" hidden="1">[2]TOC!#REF!</definedName>
    <definedName name="__123Graph_E" localSheetId="1" hidden="1">[2]TOC!#REF!</definedName>
    <definedName name="__123Graph_E" localSheetId="2" hidden="1">[2]TOC!#REF!</definedName>
    <definedName name="__123Graph_E" hidden="1">[2]TOC!#REF!</definedName>
    <definedName name="__123Graph_F" localSheetId="1" hidden="1">[2]TOC!#REF!</definedName>
    <definedName name="__123Graph_F" localSheetId="2" hidden="1">[2]TOC!#REF!</definedName>
    <definedName name="__123Graph_F" hidden="1">[2]TOC!#REF!</definedName>
    <definedName name="__123Graph_X" localSheetId="1" hidden="1">#REF!</definedName>
    <definedName name="__123Graph_X" localSheetId="2" hidden="1">#REF!</definedName>
    <definedName name="__123Graph_X" hidden="1">#REF!</definedName>
    <definedName name="__123Graph_XIMPORTS" localSheetId="1" hidden="1">'[1]CA input'!#REF!</definedName>
    <definedName name="__123Graph_XIMPORTS" localSheetId="2" hidden="1">'[1]CA input'!#REF!</definedName>
    <definedName name="__123Graph_XIMPORTS" hidden="1">'[1]CA input'!#REF!</definedName>
    <definedName name="_1__123Graph_AFIG_D" localSheetId="1" hidden="1">#REF!</definedName>
    <definedName name="_1__123Graph_AFIG_D" localSheetId="2" hidden="1">#REF!</definedName>
    <definedName name="_1__123Graph_AFIG_D" hidden="1">#REF!</definedName>
    <definedName name="_124Graph_A" localSheetId="1" hidden="1">#REF!</definedName>
    <definedName name="_124Graph_A" localSheetId="2" hidden="1">#REF!</definedName>
    <definedName name="_124Graph_A" hidden="1">#REF!</definedName>
    <definedName name="_124Graph_H" localSheetId="1" hidden="1">[3]TOC!#REF!</definedName>
    <definedName name="_124Graph_H" localSheetId="2" hidden="1">[3]TOC!#REF!</definedName>
    <definedName name="_124Graph_H" hidden="1">[3]TOC!#REF!</definedName>
    <definedName name="_2__123Graph_AGROWTH_CPI" localSheetId="1" hidden="1">[4]Data!#REF!</definedName>
    <definedName name="_2__123Graph_AGROWTH_CPI" localSheetId="2" hidden="1">[4]Data!#REF!</definedName>
    <definedName name="_2__123Graph_AGROWTH_CPI" hidden="1">[4]Data!#REF!</definedName>
    <definedName name="_3__123Graph_ATERMS_OF_TRADE" localSheetId="1" hidden="1">#REF!</definedName>
    <definedName name="_3__123Graph_ATERMS_OF_TRADE" localSheetId="2" hidden="1">#REF!</definedName>
    <definedName name="_3__123Graph_ATERMS_OF_TRADE" hidden="1">#REF!</definedName>
    <definedName name="_345" localSheetId="1" hidden="1">[3]TOC!#REF!</definedName>
    <definedName name="_345" localSheetId="2" hidden="1">[3]TOC!#REF!</definedName>
    <definedName name="_345" hidden="1">[3]TOC!#REF!</definedName>
    <definedName name="_4__123Graph_BTERMS_OF_TRADE" localSheetId="1" hidden="1">#REF!</definedName>
    <definedName name="_4__123Graph_BTERMS_OF_TRADE" localSheetId="2" hidden="1">#REF!</definedName>
    <definedName name="_4__123Graph_BTERMS_OF_TRADE" hidden="1">#REF!</definedName>
    <definedName name="_5__123Graph_DGROWTH_CPI" localSheetId="1" hidden="1">[4]Data!#REF!</definedName>
    <definedName name="_5__123Graph_DGROWTH_CPI" localSheetId="2" hidden="1">[4]Data!#REF!</definedName>
    <definedName name="_5__123Graph_DGROWTH_CPI" hidden="1">[4]Data!#REF!</definedName>
    <definedName name="_6__123Graph_XFIG_D" localSheetId="1" hidden="1">#REF!</definedName>
    <definedName name="_6__123Graph_XFIG_D" localSheetId="2" hidden="1">#REF!</definedName>
    <definedName name="_6__123Graph_XFIG_D" hidden="1">#REF!</definedName>
    <definedName name="_7__123Graph_XTERMS_OF_TRADE" localSheetId="1" hidden="1">#REF!</definedName>
    <definedName name="_7__123Graph_XTERMS_OF_TRADE" localSheetId="2" hidden="1">#REF!</definedName>
    <definedName name="_7__123Graph_XTERMS_OF_TRADE" hidden="1">#REF!</definedName>
    <definedName name="_Fill" localSheetId="0" hidden="1">#REF!</definedName>
    <definedName name="_Fill" localSheetId="1" hidden="1">#REF!</definedName>
    <definedName name="_Fill" localSheetId="2" hidden="1">#REF!</definedName>
    <definedName name="_Fill" hidden="1">#REF!</definedName>
    <definedName name="_xlnm._FilterDatabase" hidden="1">[5]C!$P$428:$T$428</definedName>
    <definedName name="_ftn1" localSheetId="0">'Apen II.A.1'!$A$5</definedName>
    <definedName name="_ftn1" localSheetId="1">'Apen II.E.1'!#REF!</definedName>
    <definedName name="_ftn1" localSheetId="2">'Apen II.F.1'!#REF!</definedName>
    <definedName name="_ftnref1" localSheetId="0">'Apen II.A.1'!$A$2</definedName>
    <definedName name="_ftnref1" localSheetId="1">'Apen II.E.1'!#REF!</definedName>
    <definedName name="_ftnref1" localSheetId="2">'Apen II.F.1'!#REF!</definedName>
    <definedName name="_Order1" hidden="1">255</definedName>
    <definedName name="_Order2" hidden="1">0</definedName>
    <definedName name="_Parse_Out" localSheetId="1" hidden="1">#REF!</definedName>
    <definedName name="_Parse_Out" localSheetId="2" hidden="1">#REF!</definedName>
    <definedName name="_Parse_Out" hidden="1">#REF!</definedName>
    <definedName name="_Regression_Int" hidden="1">1</definedName>
    <definedName name="_Regression_Out" hidden="1">[5]C!$AK$18:$AK$18</definedName>
    <definedName name="_Regression_X" localSheetId="1" hidden="1">#REF!</definedName>
    <definedName name="_Regression_X" localSheetId="2" hidden="1">#REF!</definedName>
    <definedName name="_Regression_X" hidden="1">#REF!</definedName>
    <definedName name="_Regression_Y" localSheetId="1" hidden="1">#REF!</definedName>
    <definedName name="_Regression_Y" localSheetId="2" hidden="1">#REF!</definedName>
    <definedName name="_Regression_Y" hidden="1">#REF!</definedName>
    <definedName name="ACTIVATE" localSheetId="1">#REF!</definedName>
    <definedName name="ACTIVATE" localSheetId="2">#REF!</definedName>
    <definedName name="ACTIVATE">#REF!</definedName>
    <definedName name="_xlnm.Print_Area" localSheetId="0">'Apen II.A.1'!$A$2:$H$30</definedName>
    <definedName name="_xlnm.Print_Area" localSheetId="1">'Apen II.E.1'!$B$1:$N$21</definedName>
    <definedName name="_xlnm.Print_Area" localSheetId="2">'Apen II.F.1'!#REF!</definedName>
    <definedName name="_xlnm.Print_Area">#REF!</definedName>
    <definedName name="ASSUMPT" localSheetId="1">#REF!</definedName>
    <definedName name="ASSUMPT" localSheetId="2">#REF!</definedName>
    <definedName name="ASSUMPT">#REF!</definedName>
    <definedName name="ASSUMPTIONS" localSheetId="1">#REF!</definedName>
    <definedName name="ASSUMPTIONS" localSheetId="2">#REF!</definedName>
    <definedName name="ASSUMPTIONS">#REF!</definedName>
    <definedName name="basicdata1" localSheetId="1">#REF!</definedName>
    <definedName name="basicdata1" localSheetId="2">#REF!</definedName>
    <definedName name="basicdata1">#REF!</definedName>
    <definedName name="basicdata2" localSheetId="1">#REF!</definedName>
    <definedName name="basicdata2" localSheetId="2">#REF!</definedName>
    <definedName name="basicdata2">#REF!</definedName>
    <definedName name="BCA_NGDP">[6]Q6!$E$10:$AH$10</definedName>
    <definedName name="BMG">[6]Q6!$E$27:$AH$27</definedName>
    <definedName name="BOP" localSheetId="1">#REF!</definedName>
    <definedName name="BOP" localSheetId="2">#REF!</definedName>
    <definedName name="BOP">#REF!</definedName>
    <definedName name="BXG">[6]Q6!$E$19:$AH$19</definedName>
    <definedName name="CAPITAL" localSheetId="1">#REF!</definedName>
    <definedName name="CAPITAL" localSheetId="2">#REF!</definedName>
    <definedName name="CAPITAL">#REF!</definedName>
    <definedName name="CARGO_BY_TYPE" localSheetId="1">'[7]Table No.18-Exports goods+servi'!#REF!</definedName>
    <definedName name="CARGO_BY_TYPE" localSheetId="2">'[7]Table No.18-Exports goods+servi'!#REF!</definedName>
    <definedName name="CARGO_BY_TYPE">'[7]Table No.18-Exports goods+servi'!#REF!</definedName>
    <definedName name="CCode">[8]Codes!$A$2</definedName>
    <definedName name="CENTRALG" localSheetId="1">#REF!</definedName>
    <definedName name="CENTRALG" localSheetId="2">#REF!</definedName>
    <definedName name="CENTRALG">#REF!</definedName>
    <definedName name="CFLOW" localSheetId="1">#REF!</definedName>
    <definedName name="CFLOW" localSheetId="2">#REF!</definedName>
    <definedName name="CFLOW">#REF!</definedName>
    <definedName name="chart1" localSheetId="1">#REF!</definedName>
    <definedName name="chart1" localSheetId="2">#REF!</definedName>
    <definedName name="chart1">#REF!</definedName>
    <definedName name="Chart11" localSheetId="1">#REF!</definedName>
    <definedName name="Chart11" localSheetId="2">#REF!</definedName>
    <definedName name="Chart11">#REF!</definedName>
    <definedName name="chart2" localSheetId="1">#REF!</definedName>
    <definedName name="chart2" localSheetId="2">#REF!</definedName>
    <definedName name="chart2">#REF!</definedName>
    <definedName name="Chart22" localSheetId="1">#REF!</definedName>
    <definedName name="Chart22" localSheetId="2">#REF!</definedName>
    <definedName name="Chart22">#REF!</definedName>
    <definedName name="COUNTER" localSheetId="1">#REF!</definedName>
    <definedName name="COUNTER" localSheetId="2">#REF!</definedName>
    <definedName name="COUNTER">#REF!</definedName>
    <definedName name="CurrVintage">[9]Current!$D$66</definedName>
    <definedName name="Date">[8]Current!$D$67</definedName>
    <definedName name="DEBT" localSheetId="1">#REF!</definedName>
    <definedName name="DEBT" localSheetId="2">#REF!</definedName>
    <definedName name="DEBT">#REF!</definedName>
    <definedName name="Discount_NC" localSheetId="1">[10]NPV_base!#REF!</definedName>
    <definedName name="Discount_NC" localSheetId="2">[10]NPV_base!#REF!</definedName>
    <definedName name="Discount_NC">[10]NPV_base!#REF!</definedName>
    <definedName name="DiscountRate" localSheetId="1">#REF!</definedName>
    <definedName name="DiscountRate" localSheetId="2">#REF!</definedName>
    <definedName name="DiscountRate">#REF!</definedName>
    <definedName name="empty" localSheetId="1">[1]Micro!#REF!</definedName>
    <definedName name="empty" localSheetId="2">[1]Micro!#REF!</definedName>
    <definedName name="empty">[1]Micro!#REF!</definedName>
    <definedName name="ergferger" hidden="1">{"Main Economic Indicators",#N/A,FALSE,"C"}</definedName>
    <definedName name="EX_IMP" localSheetId="1">#REF!</definedName>
    <definedName name="EX_IMP" localSheetId="2">#REF!</definedName>
    <definedName name="EX_IMP">#REF!</definedName>
    <definedName name="GCB_NGDP">[6]Q4!$E$19:$AH$19</definedName>
    <definedName name="GGB_NGDP">[6]Q4!$E$41:$AH$41</definedName>
    <definedName name="Grace_NC" localSheetId="1">[10]NPV_base!#REF!</definedName>
    <definedName name="Grace_NC" localSheetId="2">[10]NPV_base!#REF!</definedName>
    <definedName name="Grace_NC">[10]NPV_base!#REF!</definedName>
    <definedName name="IMPORT" localSheetId="1">#REF!</definedName>
    <definedName name="IMPORT" localSheetId="2">#REF!</definedName>
    <definedName name="IMPORT">#REF!</definedName>
    <definedName name="IN_OUT" localSheetId="1">#REF!</definedName>
    <definedName name="IN_OUT" localSheetId="2">#REF!</definedName>
    <definedName name="IN_OUT">#REF!</definedName>
    <definedName name="IN1_" localSheetId="1">#REF!</definedName>
    <definedName name="IN1_" localSheetId="2">#REF!</definedName>
    <definedName name="IN1_">#REF!</definedName>
    <definedName name="Interest_NC" localSheetId="1">[10]NPV_base!#REF!</definedName>
    <definedName name="Interest_NC" localSheetId="2">[10]NPV_base!#REF!</definedName>
    <definedName name="Interest_NC">[10]NPV_base!#REF!</definedName>
    <definedName name="InterestRate" localSheetId="1">#REF!</definedName>
    <definedName name="InterestRate" localSheetId="2">#REF!</definedName>
    <definedName name="InterestRate">#REF!</definedName>
    <definedName name="LUR">[6]Q3!$E$16:$AH$16</definedName>
    <definedName name="MACRO" localSheetId="1">#REF!</definedName>
    <definedName name="MACRO" localSheetId="2">#REF!</definedName>
    <definedName name="MACRO">#REF!</definedName>
    <definedName name="Maturity_NC" localSheetId="1">[10]NPV_base!#REF!</definedName>
    <definedName name="Maturity_NC" localSheetId="2">[10]NPV_base!#REF!</definedName>
    <definedName name="Maturity_NC">[10]NPV_base!#REF!</definedName>
    <definedName name="MCV">[11]Q2!$E$101:$AH$101</definedName>
    <definedName name="MIDDLE" localSheetId="1">#REF!</definedName>
    <definedName name="MIDDLE" localSheetId="2">#REF!</definedName>
    <definedName name="MIDDLE">#REF!</definedName>
    <definedName name="NGDP">[11]Q2!$E$54:$AH$54</definedName>
    <definedName name="NGDP_RG">[6]Q1!$E$51:$AH$51</definedName>
    <definedName name="OnShow" localSheetId="1">[12]!OnShow</definedName>
    <definedName name="OnShow" localSheetId="2">[12]!OnShow</definedName>
    <definedName name="OnShow">[12]!OnShow</definedName>
    <definedName name="PCPIG">[6]Q3!$E$26:$AH$26</definedName>
    <definedName name="PRICES" localSheetId="1">#REF!</definedName>
    <definedName name="PRICES" localSheetId="2">#REF!</definedName>
    <definedName name="PRICES">#REF!</definedName>
    <definedName name="Print_Area">#N/A</definedName>
    <definedName name="PSECTOR" localSheetId="1">#REF!</definedName>
    <definedName name="PSECTOR" localSheetId="2">#REF!</definedName>
    <definedName name="PSECTOR">#REF!</definedName>
    <definedName name="REDB1" localSheetId="1">#REF!</definedName>
    <definedName name="REDB1" localSheetId="2">#REF!</definedName>
    <definedName name="REDB1">#REF!</definedName>
    <definedName name="REDB2" localSheetId="1">#REF!</definedName>
    <definedName name="REDB2" localSheetId="2">#REF!</definedName>
    <definedName name="REDB2">#REF!</definedName>
    <definedName name="REDB3" localSheetId="1">#REF!</definedName>
    <definedName name="REDB3" localSheetId="2">#REF!</definedName>
    <definedName name="REDB3">#REF!</definedName>
    <definedName name="REDB4" localSheetId="1">#REF!</definedName>
    <definedName name="REDB4" localSheetId="2">#REF!</definedName>
    <definedName name="REDB4">#REF!</definedName>
    <definedName name="REDB5" localSheetId="1">#REF!</definedName>
    <definedName name="REDB5" localSheetId="2">#REF!</definedName>
    <definedName name="REDB5">#REF!</definedName>
    <definedName name="REDB6" localSheetId="1">#REF!</definedName>
    <definedName name="REDB6" localSheetId="2">#REF!</definedName>
    <definedName name="REDB6">#REF!</definedName>
    <definedName name="REDB7" localSheetId="1">#REF!</definedName>
    <definedName name="REDB7" localSheetId="2">#REF!</definedName>
    <definedName name="REDB7">#REF!</definedName>
    <definedName name="REDB8" localSheetId="1">#REF!</definedName>
    <definedName name="REDB8" localSheetId="2">#REF!</definedName>
    <definedName name="REDB8">#REF!</definedName>
    <definedName name="REDB9" localSheetId="1">#REF!</definedName>
    <definedName name="REDB9" localSheetId="2">#REF!</definedName>
    <definedName name="REDB9">#REF!</definedName>
    <definedName name="REDF1" localSheetId="1">#REF!</definedName>
    <definedName name="REDF1" localSheetId="2">#REF!</definedName>
    <definedName name="REDF1">#REF!</definedName>
    <definedName name="REDF2" localSheetId="1">#REF!</definedName>
    <definedName name="REDF2" localSheetId="2">#REF!</definedName>
    <definedName name="REDF2">#REF!</definedName>
    <definedName name="REDF3" localSheetId="1">#REF!</definedName>
    <definedName name="REDF3" localSheetId="2">#REF!</definedName>
    <definedName name="REDF3">#REF!</definedName>
    <definedName name="REDF4" localSheetId="1">#REF!</definedName>
    <definedName name="REDF4" localSheetId="2">#REF!</definedName>
    <definedName name="REDF4">#REF!</definedName>
    <definedName name="REDF5" localSheetId="1">#REF!</definedName>
    <definedName name="REDF5" localSheetId="2">#REF!</definedName>
    <definedName name="REDF5">#REF!</definedName>
    <definedName name="REDF6" localSheetId="1">#REF!</definedName>
    <definedName name="REDF6" localSheetId="2">#REF!</definedName>
    <definedName name="REDF6">#REF!</definedName>
    <definedName name="REDF7" localSheetId="1">#REF!</definedName>
    <definedName name="REDF7" localSheetId="2">#REF!</definedName>
    <definedName name="REDF7">#REF!</definedName>
    <definedName name="rtre" hidden="1">{"Main Economic Indicators",#N/A,FALSE,"C"}</definedName>
    <definedName name="SELECT" localSheetId="1">#REF!</definedName>
    <definedName name="SELECT" localSheetId="2">#REF!</definedName>
    <definedName name="SELECT">#REF!</definedName>
    <definedName name="SERV" localSheetId="1">#REF!</definedName>
    <definedName name="SERV" localSheetId="2">#REF!</definedName>
    <definedName name="SERV">#REF!</definedName>
    <definedName name="STOP" localSheetId="1">#REF!</definedName>
    <definedName name="STOP" localSheetId="2">#REF!</definedName>
    <definedName name="STOP">#REF!</definedName>
    <definedName name="Table1" localSheetId="1">#REF!</definedName>
    <definedName name="Table1" localSheetId="2">#REF!</definedName>
    <definedName name="Table1">#REF!</definedName>
    <definedName name="table19" localSheetId="1">#REF!</definedName>
    <definedName name="table19" localSheetId="2">#REF!</definedName>
    <definedName name="table19">#REF!</definedName>
    <definedName name="table2" localSheetId="1">#REF!</definedName>
    <definedName name="table2" localSheetId="2">#REF!</definedName>
    <definedName name="table2">#REF!</definedName>
    <definedName name="Table20" localSheetId="1">#REF!</definedName>
    <definedName name="Table20" localSheetId="2">#REF!</definedName>
    <definedName name="Table20">#REF!</definedName>
    <definedName name="Table21" localSheetId="1">#REF!</definedName>
    <definedName name="Table21" localSheetId="2">#REF!</definedName>
    <definedName name="Table21">#REF!</definedName>
    <definedName name="Table22" localSheetId="1">#REF!</definedName>
    <definedName name="Table22" localSheetId="2">#REF!</definedName>
    <definedName name="Table22">#REF!</definedName>
    <definedName name="Table222" localSheetId="1">#REF!</definedName>
    <definedName name="Table222" localSheetId="2">#REF!</definedName>
    <definedName name="Table222">#REF!</definedName>
    <definedName name="Table23a" localSheetId="1">#REF!</definedName>
    <definedName name="Table23a" localSheetId="2">#REF!</definedName>
    <definedName name="Table23a">#REF!</definedName>
    <definedName name="Table23b" localSheetId="1">#REF!</definedName>
    <definedName name="Table23b" localSheetId="2">#REF!</definedName>
    <definedName name="Table23b">#REF!</definedName>
    <definedName name="Table25" localSheetId="1">#REF!</definedName>
    <definedName name="Table25" localSheetId="2">#REF!</definedName>
    <definedName name="Table25">#REF!</definedName>
    <definedName name="Table25a" localSheetId="1">#REF!</definedName>
    <definedName name="Table25a" localSheetId="2">#REF!</definedName>
    <definedName name="Table25a">#REF!</definedName>
    <definedName name="Table25b" localSheetId="1">#REF!</definedName>
    <definedName name="Table25b" localSheetId="2">#REF!</definedName>
    <definedName name="Table25b">#REF!</definedName>
    <definedName name="Table26a" localSheetId="1">#REF!</definedName>
    <definedName name="Table26a" localSheetId="2">#REF!</definedName>
    <definedName name="Table26a">#REF!</definedName>
    <definedName name="Table26b" localSheetId="1">#REF!</definedName>
    <definedName name="Table26b" localSheetId="2">#REF!</definedName>
    <definedName name="Table26b">#REF!</definedName>
    <definedName name="table3" localSheetId="1">#REF!</definedName>
    <definedName name="table3" localSheetId="2">#REF!</definedName>
    <definedName name="table3">#REF!</definedName>
    <definedName name="table333" localSheetId="1">#REF!</definedName>
    <definedName name="table333" localSheetId="2">#REF!</definedName>
    <definedName name="table333">#REF!</definedName>
    <definedName name="table4" localSheetId="1">#REF!</definedName>
    <definedName name="table4" localSheetId="2">#REF!</definedName>
    <definedName name="table4">#REF!</definedName>
    <definedName name="table444" localSheetId="1">#REF!</definedName>
    <definedName name="table444" localSheetId="2">#REF!</definedName>
    <definedName name="table444">#REF!</definedName>
    <definedName name="table5" localSheetId="1">#REF!</definedName>
    <definedName name="table5" localSheetId="2">#REF!</definedName>
    <definedName name="table5">#REF!</definedName>
    <definedName name="table555" localSheetId="1">#REF!</definedName>
    <definedName name="table555" localSheetId="2">#REF!</definedName>
    <definedName name="table555">#REF!</definedName>
    <definedName name="_xlnm.Print_Titles">[13]Q5!$A$1:$C$65536,[13]Q5!$A$1:$IV$7</definedName>
    <definedName name="TMG_RPCH">[6]Q5!$E$40:$AH$40</definedName>
    <definedName name="TRISM" localSheetId="1">#REF!</definedName>
    <definedName name="TRISM" localSheetId="2">#REF!</definedName>
    <definedName name="TRISM">#REF!</definedName>
    <definedName name="TXG_RPCH">[6]Q5!$E$32:$AH$32</definedName>
    <definedName name="wrn.Main._.Economic._.Indicators." hidden="1">{"Main Economic Indicators",#N/A,FALSE,"C"}</definedName>
    <definedName name="XGS" localSheetId="1">#REF!</definedName>
    <definedName name="XGS" localSheetId="2">#REF!</definedName>
    <definedName name="XGS">#REF!</definedName>
    <definedName name="xxWRS_1" localSheetId="1">#REF!</definedName>
    <definedName name="xxWRS_1" localSheetId="2">#REF!</definedName>
    <definedName name="xxWRS_1">#REF!</definedName>
    <definedName name="xxWRS_2" localSheetId="1">#REF!</definedName>
    <definedName name="xxWRS_2" localSheetId="2">#REF!</definedName>
    <definedName name="xxWRS_2">#REF!</definedName>
    <definedName name="xxWRS_3" localSheetId="1">#REF!</definedName>
    <definedName name="xxWRS_3" localSheetId="2">#REF!</definedName>
    <definedName name="xxWRS_3">#REF!</definedName>
    <definedName name="xxWRS_4" localSheetId="1">#REF!</definedName>
    <definedName name="xxWRS_4" localSheetId="2">#REF!</definedName>
    <definedName name="xxWRS_4">#REF!</definedName>
    <definedName name="xxWRS_5" localSheetId="1">#REF!</definedName>
    <definedName name="xxWRS_5" localSheetId="2">#REF!</definedName>
    <definedName name="xxWRS_5">#REF!</definedName>
    <definedName name="xxWRS_6" localSheetId="1">#REF!</definedName>
    <definedName name="xxWRS_6" localSheetId="2">#REF!</definedName>
    <definedName name="xxWRS_6">#REF!</definedName>
    <definedName name="xxWRS_7" localSheetId="1">#REF!</definedName>
    <definedName name="xxWRS_7" localSheetId="2">#REF!</definedName>
    <definedName name="xxWRS_7">#REF!</definedName>
    <definedName name="Year" localSheetId="1">#REF!</definedName>
    <definedName name="Year" localSheetId="2">#REF!</definedName>
    <definedName name="Year">#REF!</definedName>
    <definedName name="Z_1A8C061B_2301_11D3_BFD1_000039E37209_.wvu.Cols" localSheetId="1" hidden="1">#REF!,#REF!,#REF!</definedName>
    <definedName name="Z_1A8C061B_2301_11D3_BFD1_000039E37209_.wvu.Cols" localSheetId="2"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2"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2"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localSheetId="2"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localSheetId="2"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localSheetId="2"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localSheetId="2"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localSheetId="2" hidden="1">#REF!,#REF!,#REF!</definedName>
    <definedName name="Z_1A8C061F_2301_11D3_BFD1_000039E37209_.wvu.Rows" hidden="1">#REF!,#REF!,#REF!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8" l="1"/>
  <c r="H20" i="8"/>
  <c r="N18" i="8"/>
  <c r="M18" i="8"/>
  <c r="H18" i="8"/>
  <c r="M16" i="8"/>
  <c r="L16" i="8"/>
  <c r="H16" i="8" s="1"/>
  <c r="N15" i="8"/>
  <c r="H15" i="8"/>
  <c r="F15" i="8"/>
  <c r="M15" i="8" s="1"/>
  <c r="L14" i="8"/>
  <c r="N14" i="8" s="1"/>
  <c r="F14" i="8"/>
  <c r="M14" i="8" s="1"/>
  <c r="N13" i="8"/>
  <c r="M13" i="8"/>
  <c r="H13" i="8"/>
  <c r="H11" i="8"/>
  <c r="L11" i="8" s="1"/>
  <c r="N11" i="8" s="1"/>
  <c r="F9" i="8"/>
  <c r="D9" i="8"/>
  <c r="J27" i="7"/>
  <c r="K26" i="7"/>
  <c r="J26" i="7"/>
  <c r="G26" i="7"/>
  <c r="K25" i="7"/>
  <c r="J25" i="7"/>
  <c r="K24" i="7"/>
  <c r="J24" i="7"/>
  <c r="K23" i="7"/>
  <c r="J23" i="7"/>
  <c r="K22" i="7"/>
  <c r="J22" i="7"/>
  <c r="J20" i="7"/>
  <c r="H20" i="7"/>
  <c r="G20" i="7"/>
  <c r="K20" i="7" s="1"/>
  <c r="H19" i="7"/>
  <c r="F19" i="7"/>
  <c r="E19" i="7"/>
  <c r="H18" i="7"/>
  <c r="F18" i="7"/>
  <c r="G18" i="7" s="1"/>
  <c r="I18" i="7" s="1"/>
  <c r="J18" i="7" s="1"/>
  <c r="E18" i="7"/>
  <c r="D18" i="7"/>
  <c r="H17" i="7"/>
  <c r="F17" i="7"/>
  <c r="E17" i="7"/>
  <c r="D17" i="7"/>
  <c r="G17" i="7" s="1"/>
  <c r="K17" i="7" s="1"/>
  <c r="F15" i="7"/>
  <c r="E15" i="7"/>
  <c r="D15" i="7"/>
  <c r="E14" i="7"/>
  <c r="D14" i="7"/>
  <c r="H13" i="7"/>
  <c r="E13" i="7"/>
  <c r="D13" i="7"/>
  <c r="H12" i="7"/>
  <c r="D12" i="7"/>
  <c r="G12" i="7" s="1"/>
  <c r="K12" i="7" s="1"/>
  <c r="H10" i="7"/>
  <c r="D10" i="7"/>
  <c r="G10" i="7" s="1"/>
  <c r="H9" i="7"/>
  <c r="D9" i="7"/>
  <c r="G9" i="7" s="1"/>
  <c r="H8" i="7"/>
  <c r="G8" i="7"/>
  <c r="K8" i="7" s="1"/>
  <c r="D8" i="7"/>
  <c r="H7" i="7"/>
  <c r="D7" i="7"/>
  <c r="G7" i="7" s="1"/>
  <c r="K7" i="7" s="1"/>
  <c r="M11" i="8" l="1"/>
  <c r="N16" i="8"/>
  <c r="H9" i="8"/>
  <c r="I12" i="7"/>
  <c r="J12" i="7" s="1"/>
  <c r="G14" i="7"/>
  <c r="K14" i="7" s="1"/>
  <c r="I8" i="7"/>
  <c r="J8" i="7" s="1"/>
  <c r="G13" i="7"/>
  <c r="I13" i="7" s="1"/>
  <c r="J13" i="7" s="1"/>
  <c r="I7" i="7"/>
  <c r="J7" i="7" s="1"/>
  <c r="G15" i="7"/>
  <c r="K15" i="7" s="1"/>
  <c r="G19" i="7"/>
  <c r="K13" i="7"/>
  <c r="I15" i="7"/>
  <c r="J15" i="7" s="1"/>
  <c r="I19" i="7"/>
  <c r="J19" i="7" s="1"/>
  <c r="K19" i="7"/>
  <c r="I9" i="7"/>
  <c r="J9" i="7" s="1"/>
  <c r="K9" i="7"/>
  <c r="I10" i="7"/>
  <c r="J10" i="7" s="1"/>
  <c r="K10" i="7"/>
  <c r="K18" i="7"/>
  <c r="I14" i="7"/>
  <c r="J14" i="7" s="1"/>
  <c r="I17" i="7"/>
  <c r="J17" i="7" s="1"/>
  <c r="L9" i="8" l="1"/>
  <c r="N9" i="8" s="1"/>
  <c r="M9" i="8"/>
  <c r="F26" i="3" l="1"/>
  <c r="F24" i="3"/>
  <c r="F20" i="3" s="1"/>
  <c r="F21" i="3" s="1"/>
  <c r="C24" i="3"/>
  <c r="C20" i="3" s="1"/>
  <c r="B24" i="3"/>
  <c r="B15" i="3" s="1"/>
  <c r="H19" i="3"/>
  <c r="G19" i="3"/>
  <c r="E19" i="3"/>
  <c r="D19" i="3"/>
  <c r="H14" i="3"/>
  <c r="G14" i="3"/>
  <c r="E14" i="3"/>
  <c r="D14" i="3"/>
  <c r="B6" i="3"/>
  <c r="B11" i="3" s="1"/>
  <c r="F15" i="3" l="1"/>
  <c r="F7" i="3" s="1"/>
  <c r="F8" i="3"/>
  <c r="C15" i="3"/>
  <c r="C16" i="3" s="1"/>
  <c r="G16" i="3" s="1"/>
  <c r="B16" i="3"/>
  <c r="B26" i="3" s="1"/>
  <c r="B17" i="3"/>
  <c r="C21" i="3"/>
  <c r="C8" i="3"/>
  <c r="H20" i="3"/>
  <c r="B20" i="3"/>
  <c r="G20" i="3"/>
  <c r="F6" i="3" l="1"/>
  <c r="C7" i="3"/>
  <c r="G7" i="3" s="1"/>
  <c r="E15" i="3"/>
  <c r="D15" i="3"/>
  <c r="C26" i="3"/>
  <c r="E26" i="3" s="1"/>
  <c r="G15" i="3"/>
  <c r="H15" i="3"/>
  <c r="H16" i="3"/>
  <c r="D16" i="3"/>
  <c r="E16" i="3"/>
  <c r="B22" i="3"/>
  <c r="B21" i="3"/>
  <c r="E21" i="3" s="1"/>
  <c r="E8" i="3"/>
  <c r="D8" i="3"/>
  <c r="H21" i="3"/>
  <c r="H8" i="3"/>
  <c r="D20" i="3"/>
  <c r="G8" i="3"/>
  <c r="G21" i="3"/>
  <c r="E20" i="3"/>
  <c r="F11" i="3"/>
  <c r="D7" i="3" l="1"/>
  <c r="C6" i="3"/>
  <c r="H6" i="3" s="1"/>
  <c r="E7" i="3"/>
  <c r="H7" i="3"/>
  <c r="G26" i="3"/>
  <c r="D26" i="3"/>
  <c r="H26" i="3"/>
  <c r="D21" i="3"/>
  <c r="C11" i="3" l="1"/>
  <c r="H11" i="3" s="1"/>
  <c r="D6" i="3"/>
  <c r="G6" i="3"/>
  <c r="E6" i="3"/>
  <c r="G11" i="3"/>
  <c r="G12" i="3" s="1"/>
  <c r="D11" i="3" l="1"/>
  <c r="E11" i="3"/>
</calcChain>
</file>

<file path=xl/sharedStrings.xml><?xml version="1.0" encoding="utf-8"?>
<sst xmlns="http://schemas.openxmlformats.org/spreadsheetml/2006/main" count="170" uniqueCount="104">
  <si>
    <t>Ingresos del gobierno federal en mp</t>
  </si>
  <si>
    <t>75 centigramos de oro=1 peso</t>
  </si>
  <si>
    <t>-</t>
  </si>
  <si>
    <t>Onza en gramos</t>
  </si>
  <si>
    <t>Onzas en un kilo</t>
  </si>
  <si>
    <t xml:space="preserve">Kilos de plata en inventario </t>
  </si>
  <si>
    <t>Precio de la plata por kilo en pesos</t>
  </si>
  <si>
    <t>Precio de la plata por kilo en dólares</t>
  </si>
  <si>
    <t>Precio de la plata por onza en dólares</t>
  </si>
  <si>
    <t xml:space="preserve">Kilos de oro en inventario </t>
  </si>
  <si>
    <t>Precio del oro por kilo en pesos</t>
  </si>
  <si>
    <t>Precio del oro por kilo en dólares</t>
  </si>
  <si>
    <t>Precio del oro por onza en dólares</t>
  </si>
  <si>
    <t>Transferencia en % de los ingresos</t>
  </si>
  <si>
    <t>Tipo de cambio pesos por dólar</t>
  </si>
  <si>
    <t>Divisas</t>
  </si>
  <si>
    <t>Plata</t>
  </si>
  <si>
    <t>Oro</t>
  </si>
  <si>
    <t xml:space="preserve">Tasa de cambio </t>
  </si>
  <si>
    <t>Diferencia absoluta</t>
  </si>
  <si>
    <t>Mayo de 1934 Precio oro 32.6d/Oz</t>
  </si>
  <si>
    <t>Mayo de 1934 Precio oro 35d/Oz</t>
  </si>
  <si>
    <t>Diciembre 1933 Base de comparación</t>
  </si>
  <si>
    <t>Reservas internacionales en md</t>
  </si>
  <si>
    <t>Reservas internacionales en mp</t>
  </si>
  <si>
    <t>Cuadro Apéndice II.A.1. Ejercicio de sensibilidad sobre el monto de la transferencia al Gobierno Federal, 1933-1934</t>
  </si>
  <si>
    <t>Fuentes: Véase el texto del Apéndice II.A La transferencia ilegal de las reservas internacionales en 1934</t>
  </si>
  <si>
    <t>NO BORRAR</t>
  </si>
  <si>
    <t>PIB Nominal en mp</t>
  </si>
  <si>
    <t>A. Hacienda Pública Federal</t>
  </si>
  <si>
    <t>B. Valores del gobierno</t>
  </si>
  <si>
    <t xml:space="preserve">C. Créditos y préstamos al gobierno federal </t>
  </si>
  <si>
    <t>D. Saldo Total</t>
  </si>
  <si>
    <t>E. Límite legal</t>
  </si>
  <si>
    <t xml:space="preserve">G. Saldo positivo (+) o sobregiro (-) </t>
  </si>
  <si>
    <t>H. Sobregiro en % del PIB</t>
  </si>
  <si>
    <t>I. Saldo total en % del PIB</t>
  </si>
  <si>
    <t>Mar</t>
  </si>
  <si>
    <t>Jun</t>
  </si>
  <si>
    <t>Sep</t>
  </si>
  <si>
    <t>Dic</t>
  </si>
  <si>
    <t>a</t>
  </si>
  <si>
    <t>Mar 03</t>
  </si>
  <si>
    <t>Jun 30</t>
  </si>
  <si>
    <t>a, b</t>
  </si>
  <si>
    <t>Ago 31</t>
  </si>
  <si>
    <t>c</t>
  </si>
  <si>
    <t>Nov 30</t>
  </si>
  <si>
    <t>Dic 31</t>
  </si>
  <si>
    <t>d.</t>
  </si>
  <si>
    <t>Fuentes y notas:</t>
  </si>
  <si>
    <t>Nota: Columnas A, B, C, D y E  de los años 1935-1937 provienen de Turrent (2015, p. 189, Cuadro 21); quien estimó parcialmente la columna B y consultó el "Libro Mayor"  Nums. 6. 7 y 8 del Banco de México.</t>
  </si>
  <si>
    <t>Nota: Se sustituye el valor del sobregiro de diciembre de 1937 publicado por Turrent (2015, p.189, Cuadro 27) de 87.6mp por la cifra oficial de 89.3mp.</t>
  </si>
  <si>
    <t>Nota: Los datos de 1938 provienen de varias fuentes y fechas y no se encuentran disponibles a nivel trimestral.</t>
  </si>
  <si>
    <t>Nota: La columna D es la que representa la parte que excede del límite legal. Si es una cifra positiva, indica acumulación en la Cuenta de Tesorería en favor del gobierno; si es negativa indica una desacumulación o crédito ilegal al gobierno, lo que se ha llamado "sobregiro". Nótese que el primer sobregiro se presenta el 1er trimestre de 1937 y continúa hasta el 4o trimestre de 1938.</t>
  </si>
  <si>
    <t>Nota: La columna G denota el total del sobregiro: la parte ilegal, cuando se expresa con signo negativo, y la parte legal, la cual se considera con signo negativo al ser parte del financiamiento al gobierno.</t>
  </si>
  <si>
    <t xml:space="preserve">b. ACA01/06/1938. Donde se reporta que el sobregiro es por 110.6mp y el saldo total de la deuda es 149.0mp que incluye el límite legal de 38.4mp </t>
  </si>
  <si>
    <t>c. ACA28/10/1938. Donde se reporta que el sobregiro es de 126.2mp y el saldo total de la deuda del gobierno federal es de 164.6mp, que incluye el límite legal de 38.4mp. En el Acta se aclara que la deuda total queda en 131.7mp a esa fecha después de substraer la quita de deuda por 32.9mp. Nosotros no descontamos la quita de deuda al sobregiro pues todavía no ha sido aprobada por el Congreso, que lo hará hasta el final del año.</t>
  </si>
  <si>
    <t>d. Turrent (2015, p. 225, Cuadro 27) reporta que el saldo de la deuda de acuerdo a la LO1936 es de 180.1mp, pero que de acuerdo a la LO1938 aprobada al final de 1938 es de 118.2mp, a la cual se le descontaron la quita de deuda por 33.2mp (cantidad ligeramente diferente a la calculada en agosto 31) y 28.7mp de los Bonos de Caminos que ya no forman parte de la cuenta del gobierno federal. Al parecer, la deuda total de 180.1mp incluye lo correspondiente al límite legal de 38.4mp y la cifra de 118.2mp es el saldo final de deuda en diciembre de 1938, de acuerdo a la nueva LO1938. Las fuentes de estos datos, citados por Turrent (2015) son: Moore (1963) y Banco de México (1940, p.28) y  "Estado de Cuenta de la Hacienda Pública Federal con el Banco de México S.A., memo, en el Archivo Montes de Oca.</t>
  </si>
  <si>
    <t>Siglas: ACA=Acta del Consejo de Administración y fecha; LO=Ley Orgánica del Banco de México con año; mp= millones de pesos</t>
  </si>
  <si>
    <t>Crédito previsto por ley *</t>
  </si>
  <si>
    <t>Quita de deuda</t>
  </si>
  <si>
    <t>Saldo total</t>
  </si>
  <si>
    <t>(a)</t>
  </si>
  <si>
    <t>(b)</t>
  </si>
  <si>
    <t>(c)</t>
  </si>
  <si>
    <t>(d)</t>
  </si>
  <si>
    <t>(e)</t>
  </si>
  <si>
    <t>(f)</t>
  </si>
  <si>
    <t>(g)</t>
  </si>
  <si>
    <t>(h)</t>
  </si>
  <si>
    <t>(i)</t>
  </si>
  <si>
    <t>(j)</t>
  </si>
  <si>
    <t>(k)</t>
  </si>
  <si>
    <t>(m)</t>
  </si>
  <si>
    <t>(l)</t>
  </si>
  <si>
    <t>(n)</t>
  </si>
  <si>
    <t>(o)</t>
  </si>
  <si>
    <t>(d) Crédito al gobierno federal menos Inversión (88.6-19.0=69.6)</t>
  </si>
  <si>
    <t>(f) ACA01/06/1938 Donde se reporta que el sobregiro ascendió a 110.6mp. Por tanto, el saldo total es 149.0mp al sumarse el crédito previsto por la ley (110.6+38.4=149.0). El Banco de México, Informe Anual (1938, p. 20) reporta que el saldo total es ligeramente mayor (150.0m).</t>
  </si>
  <si>
    <t>(g) Interpolado entre el valor de mayo y diciembre</t>
  </si>
  <si>
    <t>(i) ACA28/10/1938. Donde se reporta que el sobregiro es de 126.2mp y el saldo total de la deuda del gobierno federal es de 164.6mp, que incluye el límite legal de 38.4mp. En el Acta se aclara que la deuda total queda en 131.7mp a esa fecha después de substraer la quita de deuda por 32.9mp. Nosotros no descontamos la quita de deuda del sobregiro pues todavía no ha sido aprobada por el Congreso, que lo hará hasta el final del año.</t>
  </si>
  <si>
    <t>(j) Crédito al gobierno federal menos Inversión (126.2-25.4=100.8)</t>
  </si>
  <si>
    <t>(k) Información de 1937 en Banco de México, Informe Anual (1938, p. 20). Sección sobre la Cuenta del gobierno federal. La cifra que se  reporta es 146.9mp, pero debidoa a que se le descontaron los 33.2mp de quita de deuda. Como en esta parte estamos bajo el supuesto de que la quita de deuda no se aplica debido a que todavía no ha sido aprobada, entonces la deuda total se eleva a  180.1mp (146.9+33.2=180.1)</t>
  </si>
  <si>
    <t>(m) Crédito al gobierno federal menos Inversión (141.6-27.8=113.8)</t>
  </si>
  <si>
    <t>(n) La única variación con respecto a noviembre 30 es que aumentó ligeramente la inversión en valores y disminuyó el crédito excedente.</t>
  </si>
  <si>
    <t>* El saldo a cargo del Gobierno no debería exceder del 10% del promedio de los ingresos anuales que aquél haya percibido en efectivo durante los tres últimos años. Por ejemplo, en 1937  este monto fue 33.4mp y de 38.4mp en 1938.</t>
  </si>
  <si>
    <t>** El PIB nominal de 1936, 1937 y 1938 en millones de pesos es: 5,346, 6,800 y 7,281, respectivamente.</t>
  </si>
  <si>
    <t>Cuadro Apéndice II.E.1. Cuenta de Tesorería del Gobierno Federal en m/p</t>
  </si>
  <si>
    <t>(a) Información de 1936 en Turrent (2015a, p. 189, Cuadro 21). Nótese que el crédito excedente está por debajo de su límite legal y por lo mismo no hay un sobregiro de la Cuenta de Tesorería.</t>
  </si>
  <si>
    <t>(b) Información de 1937 en Banco de México, (Informe Anual, 1938, p. 20). Sección sobre la Cuenta del gobierno federal</t>
  </si>
  <si>
    <t>(c) Información de 1937 en Banco de México, (Informe Anual, 1938, p. 20). Sección sobre la Cuenta del gobierno federal</t>
  </si>
  <si>
    <t>(e) Saldo total reportado en Banco de México, (Informe Anual, 1938, p.20) menos Crédito previsto por ley [127.0-38.4=88.6)</t>
  </si>
  <si>
    <t>(l) Saldo total reportado en Banco de México, (Informe, 1938, p.20) menos Crédito previsto por ley [180.1-38.4=141.7)</t>
  </si>
  <si>
    <t>(o) Aquí tenemos el escenario en que la LO1938 se aplica y por lo mismo al saldo total (180.1mp) se le descuenta la quita de deuda (33.2mp) y no se considera tampoco la inversión en valores (28.7mp). Por lo mismo, el saldo para el fin del ejercicio en 1938 es de 118.3mp (180.0-33.2-28.7=118.3). Vease el Balance del Banco de México en Banco de México, (Informe Anual, 1938) para la cifra del saldo. Igualmente, véase Turrent (2015a, p. 225,Cuadro 27).</t>
  </si>
  <si>
    <t xml:space="preserve">Cuadro Apéndice II.F.1. El sobregiro gubernamental en la cuenta del Banco de México, 1937-1938, m/p </t>
  </si>
  <si>
    <t>Crédito excedente al Gob Fed</t>
  </si>
  <si>
    <t>Inversión valores del Gob Fed</t>
  </si>
  <si>
    <t>Valores más Crédito al Gob Fed</t>
  </si>
  <si>
    <t>Crédito excedente + Inversiones% del PIB**</t>
  </si>
  <si>
    <t>Saldo total % del PIB**</t>
  </si>
  <si>
    <t>a. Información de 1937 en Banco de México (Informe Anual, 1938, p. 20). Sección sobre la Cuenta del gobierno federal</t>
  </si>
  <si>
    <t>II Cuadros texto anual.xlsx</t>
  </si>
  <si>
    <t xml:space="preserve">Fuentes y notas del Cuadro Apéndice II.E.1.: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</si>
</sst>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_);_(* \(#,##0.0\);_(* &quot;-&quot;??_);_(@_)"/>
    <numFmt numFmtId="167" formatCode="_(* #,##0.0000_);_(* \(#,##0.0000\);_(* &quot;-&quot;??_);_(@_)"/>
  </numFmts>
  <fonts count="7" x14ac:knownFonts="1">
    <font>
      <sz val="12"/>
      <color theme="1"/>
      <name val="Calibri"/>
      <family val="2"/>
      <scheme val="minor"/>
    </font>
    <font>
      <sz val="11"/>
      <color theme="1"/>
      <name val="Calibri"/>
      <family val="2"/>
      <scheme val="minor"/>
    </font>
    <font>
      <sz val="12"/>
      <color rgb="FFFF0000"/>
      <name val="Times New Roman"/>
      <family val="1"/>
    </font>
    <font>
      <sz val="12"/>
      <color theme="1"/>
      <name val="Times New Roman"/>
      <family val="1"/>
    </font>
    <font>
      <b/>
      <sz val="12"/>
      <color theme="1"/>
      <name val="Times New Roman"/>
      <family val="1"/>
    </font>
    <font>
      <b/>
      <sz val="11"/>
      <color theme="1"/>
      <name val="Calibri"/>
      <family val="2"/>
      <scheme val="minor"/>
    </font>
    <font>
      <sz val="10"/>
      <name val="MS Sans Serif"/>
      <family val="2"/>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33">
    <xf numFmtId="0" fontId="0" fillId="0" borderId="0" xfId="0"/>
    <xf numFmtId="0" fontId="1" fillId="0" borderId="0" xfId="1"/>
    <xf numFmtId="0" fontId="3" fillId="0" borderId="0" xfId="1" applyFont="1"/>
    <xf numFmtId="164" fontId="3" fillId="0" borderId="0" xfId="1" applyNumberFormat="1" applyFont="1" applyFill="1" applyBorder="1" applyAlignment="1">
      <alignment horizontal="right"/>
    </xf>
    <xf numFmtId="0" fontId="3" fillId="0" borderId="0" xfId="1" applyFont="1" applyAlignment="1">
      <alignment horizontal="left" indent="1"/>
    </xf>
    <xf numFmtId="0" fontId="4" fillId="0" borderId="0" xfId="1" applyFont="1"/>
    <xf numFmtId="165" fontId="3" fillId="0" borderId="0" xfId="1" applyNumberFormat="1" applyFont="1"/>
    <xf numFmtId="0" fontId="3" fillId="0" borderId="0" xfId="1" applyFont="1" applyBorder="1"/>
    <xf numFmtId="164" fontId="3" fillId="0" borderId="0" xfId="1" applyNumberFormat="1" applyFont="1"/>
    <xf numFmtId="0" fontId="3" fillId="0" borderId="0" xfId="1" applyFont="1" applyFill="1" applyBorder="1" applyAlignment="1">
      <alignment horizontal="right"/>
    </xf>
    <xf numFmtId="0" fontId="4" fillId="0" borderId="0" xfId="1" applyFont="1" applyBorder="1" applyAlignment="1">
      <alignment horizontal="left"/>
    </xf>
    <xf numFmtId="0" fontId="4" fillId="0" borderId="1" xfId="1" applyFont="1" applyBorder="1" applyAlignment="1">
      <alignment horizontal="center"/>
    </xf>
    <xf numFmtId="0" fontId="4" fillId="0" borderId="0" xfId="1" applyFont="1" applyFill="1"/>
    <xf numFmtId="0" fontId="1" fillId="0" borderId="0" xfId="1" applyFill="1"/>
    <xf numFmtId="166" fontId="3" fillId="0" borderId="0" xfId="1" applyNumberFormat="1" applyFont="1"/>
    <xf numFmtId="166" fontId="1" fillId="0" borderId="0" xfId="1" applyNumberFormat="1"/>
    <xf numFmtId="166" fontId="2" fillId="0" borderId="0" xfId="1" applyNumberFormat="1" applyFont="1"/>
    <xf numFmtId="166" fontId="3" fillId="0" borderId="0" xfId="1" applyNumberFormat="1" applyFont="1" applyAlignment="1">
      <alignment horizontal="right" indent="1"/>
    </xf>
    <xf numFmtId="166" fontId="2" fillId="0" borderId="0" xfId="1" applyNumberFormat="1" applyFont="1" applyAlignment="1">
      <alignment horizontal="left" indent="1"/>
    </xf>
    <xf numFmtId="166" fontId="3" fillId="0" borderId="0" xfId="1" applyNumberFormat="1" applyFont="1" applyAlignment="1">
      <alignment horizontal="left" indent="1"/>
    </xf>
    <xf numFmtId="164" fontId="3" fillId="0" borderId="0" xfId="1" applyNumberFormat="1" applyFont="1" applyAlignment="1">
      <alignment horizontal="left" indent="1"/>
    </xf>
    <xf numFmtId="43" fontId="2" fillId="0" borderId="0" xfId="1" applyNumberFormat="1" applyFont="1"/>
    <xf numFmtId="164" fontId="3" fillId="0" borderId="0" xfId="1" applyNumberFormat="1" applyFont="1" applyAlignment="1">
      <alignment horizontal="right" indent="1"/>
    </xf>
    <xf numFmtId="43" fontId="2" fillId="0" borderId="0" xfId="1" applyNumberFormat="1" applyFont="1" applyAlignment="1">
      <alignment horizontal="left" indent="1"/>
    </xf>
    <xf numFmtId="166" fontId="2" fillId="0" borderId="0" xfId="1" applyNumberFormat="1" applyFont="1" applyBorder="1"/>
    <xf numFmtId="166" fontId="3" fillId="0" borderId="0" xfId="1" applyNumberFormat="1" applyFont="1" applyBorder="1" applyAlignment="1">
      <alignment horizontal="right" indent="1"/>
    </xf>
    <xf numFmtId="166" fontId="2" fillId="0" borderId="0" xfId="1" applyNumberFormat="1" applyFont="1" applyBorder="1" applyAlignment="1">
      <alignment horizontal="left" indent="1"/>
    </xf>
    <xf numFmtId="0" fontId="3" fillId="0" borderId="0" xfId="1" applyFont="1" applyFill="1" applyBorder="1"/>
    <xf numFmtId="0" fontId="3" fillId="0" borderId="1" xfId="1" applyFont="1" applyFill="1" applyBorder="1"/>
    <xf numFmtId="0" fontId="3" fillId="0" borderId="1" xfId="1" applyFont="1" applyBorder="1"/>
    <xf numFmtId="0" fontId="5" fillId="0" borderId="0" xfId="1" applyFont="1"/>
    <xf numFmtId="0" fontId="1" fillId="3" borderId="1" xfId="1" applyFill="1" applyBorder="1"/>
    <xf numFmtId="0" fontId="5" fillId="3" borderId="1" xfId="1" applyFont="1" applyFill="1" applyBorder="1" applyAlignment="1">
      <alignment horizontal="center" wrapText="1"/>
    </xf>
    <xf numFmtId="0" fontId="5" fillId="0" borderId="0" xfId="1" applyFont="1" applyAlignment="1">
      <alignment horizontal="center" wrapText="1"/>
    </xf>
    <xf numFmtId="0" fontId="1" fillId="3" borderId="0" xfId="1" applyFill="1"/>
    <xf numFmtId="166" fontId="0" fillId="3" borderId="0" xfId="2" applyNumberFormat="1" applyFont="1" applyFill="1"/>
    <xf numFmtId="0" fontId="4" fillId="0" borderId="0" xfId="1" applyFont="1" applyFill="1" applyAlignment="1">
      <alignment horizontal="left"/>
    </xf>
    <xf numFmtId="0" fontId="3" fillId="0" borderId="0" xfId="1" applyFont="1" applyFill="1"/>
    <xf numFmtId="166" fontId="3" fillId="0" borderId="0" xfId="2" applyNumberFormat="1" applyFont="1" applyFill="1"/>
    <xf numFmtId="166" fontId="3" fillId="0" borderId="0" xfId="2" applyNumberFormat="1" applyFont="1" applyFill="1" applyAlignment="1">
      <alignment horizontal="right"/>
    </xf>
    <xf numFmtId="164" fontId="3" fillId="0" borderId="0" xfId="2" applyNumberFormat="1" applyFont="1" applyFill="1"/>
    <xf numFmtId="166" fontId="0" fillId="0" borderId="0" xfId="2" applyNumberFormat="1" applyFont="1"/>
    <xf numFmtId="165" fontId="3" fillId="0" borderId="0" xfId="1" applyNumberFormat="1" applyFont="1" applyFill="1"/>
    <xf numFmtId="16" fontId="3" fillId="0" borderId="0" xfId="1" quotePrefix="1" applyNumberFormat="1" applyFont="1" applyFill="1" applyAlignment="1">
      <alignment horizontal="left"/>
    </xf>
    <xf numFmtId="166" fontId="3" fillId="0" borderId="0" xfId="1" applyNumberFormat="1" applyFont="1" applyFill="1"/>
    <xf numFmtId="164" fontId="3" fillId="0" borderId="0" xfId="1" applyNumberFormat="1" applyFont="1" applyFill="1" applyAlignment="1">
      <alignment horizontal="right"/>
    </xf>
    <xf numFmtId="0" fontId="3" fillId="0" borderId="0" xfId="1" applyFont="1" applyFill="1" applyBorder="1" applyAlignment="1">
      <alignment horizontal="left"/>
    </xf>
    <xf numFmtId="166" fontId="3" fillId="0" borderId="0" xfId="2" applyNumberFormat="1" applyFont="1" applyFill="1" applyBorder="1" applyAlignment="1">
      <alignment horizontal="right"/>
    </xf>
    <xf numFmtId="164" fontId="3" fillId="0" borderId="0" xfId="2" applyNumberFormat="1" applyFont="1" applyFill="1" applyBorder="1"/>
    <xf numFmtId="0" fontId="3" fillId="0" borderId="3" xfId="1" applyFont="1" applyFill="1" applyBorder="1" applyAlignment="1">
      <alignment horizontal="left"/>
    </xf>
    <xf numFmtId="166" fontId="3" fillId="0" borderId="3" xfId="2" applyNumberFormat="1" applyFont="1" applyFill="1" applyBorder="1" applyAlignment="1">
      <alignment horizontal="right"/>
    </xf>
    <xf numFmtId="164" fontId="3" fillId="0" borderId="3" xfId="2" applyNumberFormat="1" applyFont="1" applyFill="1" applyBorder="1"/>
    <xf numFmtId="0" fontId="3" fillId="0" borderId="0" xfId="1" applyFont="1" applyBorder="1" applyAlignment="1">
      <alignment horizontal="right"/>
    </xf>
    <xf numFmtId="164" fontId="3" fillId="0" borderId="0" xfId="2" applyNumberFormat="1" applyFont="1" applyBorder="1"/>
    <xf numFmtId="0" fontId="3" fillId="0" borderId="0" xfId="1" applyFont="1" applyBorder="1" applyAlignment="1">
      <alignment horizontal="left"/>
    </xf>
    <xf numFmtId="0" fontId="3" fillId="0" borderId="0" xfId="1" applyFont="1" applyBorder="1" applyAlignment="1">
      <alignment horizontal="left" wrapText="1"/>
    </xf>
    <xf numFmtId="0" fontId="4" fillId="0" borderId="1" xfId="1" applyFont="1" applyBorder="1" applyAlignment="1">
      <alignment horizontal="left"/>
    </xf>
    <xf numFmtId="0" fontId="4" fillId="0" borderId="0" xfId="1" applyFont="1" applyAlignment="1">
      <alignment horizontal="center" wrapText="1"/>
    </xf>
    <xf numFmtId="0" fontId="3" fillId="0" borderId="0" xfId="1" quotePrefix="1" applyFont="1" applyFill="1" applyAlignment="1">
      <alignment horizontal="left"/>
    </xf>
    <xf numFmtId="166" fontId="3" fillId="0" borderId="0" xfId="1" applyNumberFormat="1" applyFont="1" applyFill="1" applyBorder="1" applyAlignment="1">
      <alignment horizontal="center" wrapText="1"/>
    </xf>
    <xf numFmtId="0" fontId="3" fillId="0" borderId="0" xfId="1" applyFont="1" applyFill="1" applyBorder="1" applyAlignment="1">
      <alignment horizontal="right" wrapText="1"/>
    </xf>
    <xf numFmtId="0" fontId="4" fillId="0" borderId="0" xfId="1" applyFont="1" applyAlignment="1">
      <alignment horizontal="left"/>
    </xf>
    <xf numFmtId="166" fontId="3" fillId="0" borderId="0" xfId="2" applyNumberFormat="1" applyFont="1"/>
    <xf numFmtId="165" fontId="3" fillId="0" borderId="0" xfId="1" applyNumberFormat="1" applyFont="1" applyFill="1" applyBorder="1"/>
    <xf numFmtId="167" fontId="3" fillId="0" borderId="0" xfId="2" applyNumberFormat="1" applyFont="1"/>
    <xf numFmtId="0" fontId="3" fillId="0" borderId="1" xfId="1" applyFont="1" applyBorder="1" applyAlignment="1">
      <alignment horizontal="left"/>
    </xf>
    <xf numFmtId="0" fontId="3" fillId="0" borderId="1" xfId="1" applyFont="1" applyFill="1" applyBorder="1" applyAlignment="1">
      <alignment horizontal="left"/>
    </xf>
    <xf numFmtId="0" fontId="3" fillId="0" borderId="1" xfId="1" applyFont="1" applyFill="1" applyBorder="1" applyAlignment="1">
      <alignment horizontal="right"/>
    </xf>
    <xf numFmtId="164" fontId="3" fillId="0" borderId="1" xfId="1" applyNumberFormat="1" applyFont="1" applyFill="1" applyBorder="1" applyAlignment="1">
      <alignment horizontal="right"/>
    </xf>
    <xf numFmtId="166" fontId="3" fillId="0" borderId="1" xfId="1" applyNumberFormat="1" applyFont="1" applyFill="1" applyBorder="1" applyAlignment="1">
      <alignment horizontal="center" wrapText="1"/>
    </xf>
    <xf numFmtId="165" fontId="3" fillId="0" borderId="1" xfId="1" applyNumberFormat="1" applyFont="1" applyFill="1" applyBorder="1"/>
    <xf numFmtId="164" fontId="3" fillId="0" borderId="1" xfId="2" applyNumberFormat="1" applyFont="1" applyFill="1" applyBorder="1"/>
    <xf numFmtId="0" fontId="3" fillId="0" borderId="3" xfId="1" applyFont="1" applyBorder="1" applyAlignment="1">
      <alignment horizontal="left"/>
    </xf>
    <xf numFmtId="0" fontId="4" fillId="0" borderId="3" xfId="1" applyFont="1" applyFill="1" applyBorder="1" applyAlignment="1">
      <alignment horizontal="left"/>
    </xf>
    <xf numFmtId="0" fontId="3" fillId="0" borderId="3" xfId="1" applyFont="1" applyFill="1" applyBorder="1" applyAlignment="1">
      <alignment horizontal="right"/>
    </xf>
    <xf numFmtId="164" fontId="3" fillId="0" borderId="3" xfId="1" applyNumberFormat="1" applyFont="1" applyFill="1" applyBorder="1" applyAlignment="1">
      <alignment horizontal="right"/>
    </xf>
    <xf numFmtId="166" fontId="3" fillId="0" borderId="3" xfId="1" applyNumberFormat="1" applyFont="1" applyFill="1" applyBorder="1" applyAlignment="1">
      <alignment horizontal="center" wrapText="1"/>
    </xf>
    <xf numFmtId="165" fontId="3" fillId="0" borderId="3" xfId="1" applyNumberFormat="1" applyFont="1" applyFill="1" applyBorder="1"/>
    <xf numFmtId="165" fontId="3" fillId="0" borderId="1" xfId="1" applyNumberFormat="1" applyFont="1" applyFill="1" applyBorder="1" applyAlignment="1">
      <alignment horizontal="right"/>
    </xf>
    <xf numFmtId="0" fontId="4" fillId="0" borderId="2" xfId="1" applyFont="1" applyBorder="1" applyAlignment="1">
      <alignment horizontal="center"/>
    </xf>
    <xf numFmtId="0" fontId="4" fillId="0" borderId="0" xfId="1" applyFont="1" applyBorder="1" applyAlignment="1">
      <alignment horizontal="center"/>
    </xf>
    <xf numFmtId="0" fontId="4" fillId="0" borderId="1" xfId="1" applyFont="1" applyFill="1" applyBorder="1" applyAlignment="1">
      <alignment horizontal="left"/>
    </xf>
    <xf numFmtId="0" fontId="3" fillId="0" borderId="2" xfId="1" applyFont="1" applyFill="1" applyBorder="1" applyAlignment="1">
      <alignment horizontal="center"/>
    </xf>
    <xf numFmtId="0" fontId="3" fillId="0" borderId="0" xfId="1" applyFont="1" applyFill="1" applyBorder="1" applyAlignment="1">
      <alignment horizontal="center"/>
    </xf>
    <xf numFmtId="0" fontId="3" fillId="0" borderId="1" xfId="1" applyFont="1" applyFill="1" applyBorder="1" applyAlignment="1">
      <alignment horizontal="center"/>
    </xf>
    <xf numFmtId="0" fontId="3" fillId="0" borderId="0" xfId="1" applyFont="1" applyBorder="1" applyAlignment="1"/>
    <xf numFmtId="16" fontId="3" fillId="0" borderId="0" xfId="1" applyNumberFormat="1" applyFont="1" applyAlignment="1">
      <alignment horizontal="left"/>
    </xf>
    <xf numFmtId="16" fontId="3" fillId="0" borderId="0" xfId="1" applyNumberFormat="1" applyFont="1" applyBorder="1" applyAlignment="1">
      <alignment horizontal="left"/>
    </xf>
    <xf numFmtId="164" fontId="3" fillId="0" borderId="0" xfId="2" applyNumberFormat="1" applyFont="1" applyFill="1" applyAlignment="1"/>
    <xf numFmtId="0" fontId="3" fillId="0" borderId="1" xfId="1" applyFont="1" applyBorder="1" applyAlignment="1">
      <alignment horizontal="center"/>
    </xf>
    <xf numFmtId="0" fontId="4" fillId="0" borderId="0" xfId="1" applyFont="1" applyBorder="1" applyAlignment="1">
      <alignment horizontal="center" wrapText="1"/>
    </xf>
    <xf numFmtId="0" fontId="4" fillId="0" borderId="1" xfId="1" applyFont="1" applyBorder="1" applyAlignment="1">
      <alignment horizontal="center" wrapText="1"/>
    </xf>
    <xf numFmtId="0" fontId="5" fillId="2" borderId="0" xfId="1" applyFont="1" applyFill="1" applyAlignment="1">
      <alignment horizontal="center"/>
    </xf>
    <xf numFmtId="0" fontId="3" fillId="0" borderId="0" xfId="1" applyFont="1" applyFill="1" applyAlignment="1">
      <alignment horizontal="left"/>
    </xf>
    <xf numFmtId="0" fontId="3" fillId="0" borderId="0" xfId="1" applyFont="1" applyBorder="1" applyAlignment="1">
      <alignment horizontal="center"/>
    </xf>
    <xf numFmtId="0" fontId="4" fillId="0" borderId="1" xfId="1" applyFont="1" applyBorder="1" applyAlignment="1">
      <alignment horizontal="left" vertical="top" wrapText="1"/>
    </xf>
    <xf numFmtId="0" fontId="3" fillId="0" borderId="0" xfId="1" applyFont="1" applyAlignment="1">
      <alignment horizontal="left"/>
    </xf>
    <xf numFmtId="0" fontId="4" fillId="0" borderId="0" xfId="1" applyFont="1" applyFill="1" applyBorder="1" applyAlignment="1">
      <alignment horizontal="center" wrapText="1"/>
    </xf>
    <xf numFmtId="0" fontId="4" fillId="0" borderId="2" xfId="1" applyFont="1" applyBorder="1" applyAlignment="1">
      <alignment horizontal="center" wrapText="1"/>
    </xf>
    <xf numFmtId="0" fontId="4" fillId="0" borderId="0" xfId="1" applyFont="1" applyBorder="1" applyAlignment="1">
      <alignment horizontal="center" wrapText="1"/>
    </xf>
    <xf numFmtId="0" fontId="4" fillId="0" borderId="1" xfId="1" applyFont="1" applyBorder="1" applyAlignment="1">
      <alignment horizontal="center" wrapText="1"/>
    </xf>
    <xf numFmtId="0" fontId="3" fillId="0" borderId="0" xfId="1" applyFont="1" applyAlignment="1">
      <alignment horizontal="left"/>
    </xf>
    <xf numFmtId="0" fontId="3" fillId="0" borderId="0" xfId="1" applyFont="1" applyFill="1" applyAlignment="1">
      <alignment horizontal="left"/>
    </xf>
    <xf numFmtId="0" fontId="3" fillId="0" borderId="0" xfId="1" applyFont="1" applyFill="1" applyBorder="1" applyAlignment="1">
      <alignment horizontal="left" wrapText="1"/>
    </xf>
    <xf numFmtId="43" fontId="3" fillId="0" borderId="0" xfId="1" applyNumberFormat="1" applyFont="1" applyFill="1"/>
    <xf numFmtId="165" fontId="3" fillId="0" borderId="0" xfId="1" applyNumberFormat="1" applyFont="1" applyFill="1" applyBorder="1" applyAlignment="1">
      <alignment horizontal="right"/>
    </xf>
    <xf numFmtId="0" fontId="4" fillId="0" borderId="2" xfId="1" applyFont="1" applyBorder="1" applyAlignment="1">
      <alignment horizontal="center" wrapText="1"/>
    </xf>
    <xf numFmtId="0" fontId="3" fillId="0" borderId="0" xfId="1" applyFont="1" applyAlignment="1">
      <alignment horizontal="left" wrapText="1"/>
    </xf>
    <xf numFmtId="0" fontId="4" fillId="0" borderId="2" xfId="1" applyFont="1" applyBorder="1" applyAlignment="1">
      <alignment horizontal="center" vertical="top" wrapText="1"/>
    </xf>
    <xf numFmtId="0" fontId="4" fillId="0" borderId="0" xfId="1" applyFont="1" applyBorder="1" applyAlignment="1">
      <alignment horizontal="center" vertical="top" wrapText="1"/>
    </xf>
    <xf numFmtId="0" fontId="4" fillId="0" borderId="1" xfId="1" applyFont="1" applyBorder="1" applyAlignment="1">
      <alignment horizontal="center" vertical="top" wrapText="1"/>
    </xf>
    <xf numFmtId="0" fontId="4" fillId="0" borderId="0" xfId="1" applyFont="1" applyBorder="1" applyAlignment="1">
      <alignment horizontal="center" wrapText="1"/>
    </xf>
    <xf numFmtId="0" fontId="4" fillId="0" borderId="1" xfId="1" applyFont="1" applyBorder="1" applyAlignment="1">
      <alignment horizontal="center" wrapText="1"/>
    </xf>
    <xf numFmtId="0" fontId="3" fillId="0" borderId="0" xfId="1" applyFont="1" applyFill="1" applyBorder="1" applyAlignment="1">
      <alignment horizontal="left" wrapText="1"/>
    </xf>
    <xf numFmtId="0" fontId="3" fillId="0" borderId="0" xfId="1" applyFont="1" applyFill="1" applyAlignment="1">
      <alignment horizontal="left" wrapText="1"/>
    </xf>
    <xf numFmtId="0" fontId="3" fillId="0" borderId="0" xfId="1" applyFont="1" applyFill="1" applyAlignment="1">
      <alignment horizontal="left" vertical="top" wrapText="1"/>
    </xf>
    <xf numFmtId="0" fontId="3" fillId="0" borderId="0" xfId="1" applyFont="1" applyAlignment="1">
      <alignment horizontal="left" vertical="top" wrapText="1"/>
    </xf>
    <xf numFmtId="0" fontId="3" fillId="0" borderId="0" xfId="1" applyFont="1" applyFill="1" applyAlignment="1">
      <alignment horizontal="left"/>
    </xf>
    <xf numFmtId="0" fontId="5" fillId="2" borderId="0" xfId="1" applyFont="1" applyFill="1" applyAlignment="1">
      <alignment horizontal="center"/>
    </xf>
    <xf numFmtId="0" fontId="4" fillId="0" borderId="2" xfId="1" applyFont="1" applyBorder="1" applyAlignment="1">
      <alignment horizontal="left" vertical="top" wrapText="1"/>
    </xf>
    <xf numFmtId="0" fontId="4" fillId="0" borderId="0" xfId="1" applyFont="1" applyBorder="1" applyAlignment="1">
      <alignment horizontal="left" vertical="top" wrapText="1"/>
    </xf>
    <xf numFmtId="0" fontId="4" fillId="0" borderId="1" xfId="1" applyFont="1" applyBorder="1" applyAlignment="1">
      <alignment horizontal="left" vertical="top" wrapText="1"/>
    </xf>
    <xf numFmtId="0" fontId="3" fillId="0" borderId="0" xfId="1" applyFont="1" applyBorder="1" applyAlignment="1">
      <alignment horizontal="center"/>
    </xf>
    <xf numFmtId="0" fontId="3" fillId="0" borderId="0" xfId="1" quotePrefix="1" applyFont="1" applyFill="1" applyAlignment="1">
      <alignment horizontal="left" wrapText="1"/>
    </xf>
    <xf numFmtId="0" fontId="3" fillId="0" borderId="0" xfId="1" applyFont="1" applyBorder="1" applyAlignment="1">
      <alignment horizontal="left" vertical="top" wrapText="1"/>
    </xf>
    <xf numFmtId="0" fontId="4" fillId="0" borderId="2"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1" xfId="1" applyFont="1" applyFill="1" applyBorder="1" applyAlignment="1">
      <alignment horizontal="center" vertical="top" wrapText="1"/>
    </xf>
    <xf numFmtId="0" fontId="4" fillId="0" borderId="2" xfId="1" applyFont="1" applyFill="1" applyBorder="1" applyAlignment="1">
      <alignment horizontal="center" wrapText="1"/>
    </xf>
    <xf numFmtId="0" fontId="4" fillId="0" borderId="0" xfId="1" applyFont="1" applyFill="1" applyBorder="1" applyAlignment="1">
      <alignment horizontal="center" wrapText="1"/>
    </xf>
    <xf numFmtId="0" fontId="4" fillId="0" borderId="1" xfId="1" applyFont="1" applyFill="1" applyBorder="1" applyAlignment="1">
      <alignment horizontal="center" wrapText="1"/>
    </xf>
    <xf numFmtId="0" fontId="3" fillId="0" borderId="0" xfId="1" applyFont="1" applyBorder="1" applyAlignment="1">
      <alignment vertical="top" wrapText="1"/>
    </xf>
    <xf numFmtId="0" fontId="3" fillId="0" borderId="0" xfId="1" applyFont="1" applyAlignment="1">
      <alignment horizontal="left" vertical="top"/>
    </xf>
  </cellXfs>
  <cellStyles count="3">
    <cellStyle name="Millares 2" xfId="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C2/BRB/Sector%20Data/Fiscal/current%20data%20files/BRB_Fisc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IPC/2007%20DSA%20_%202nd%20Review/Haiti%20-%20Low-Income-Country-External-DS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avidpjmp/Dropbox/Dr.%20Sergio%20Marti&#769;n/FPSGWN03P/WHD/mydocs/WEO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avidpjmp/Desktop/C:/Users/Sergio/Dropbox/Dr.%20Sergio%20Mart&#237;n/PIB%20PO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avidpjmp/Documents/Documentos%20base%20Sergio%20Marti&#769;n/A:/DATA/S2/NIC/WEO/2002/December/WEO%20December%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pjmp/Dropbox/Dr.%20Sergio%20Marti&#769;n/Fpsswn05d/WHD/DATA/COUNTRY/Ghana/q-drive/GHA/External/GH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pjmp/Desktop/Fpsswn05d/WHD/DATA/COUNTRY/Ghana/q-drive/GHA/External/GHABO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idpjmp/Documents/Documentos%20base%20Sergio%20Marti&#769;n/A:/DATA/LCA/REAL/CONT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vidpjmp/Dropbox/Dr.%20Sergio%20Marti&#769;n/Fpsswn05d/WHD/TEMP/My%20Documents/Moz/E-Final/BOP9703_st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MARTIN/Local%20Settings/Temporary%20Internet%20Files/OLK189/wrs27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entral%20America/Panam&#225;/Data%20base/Short%20term/Archive/2008/Panama%20Data%20Bank%20Se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WSAMUEL/My%20Local%20Documents/Barbados/WEO_Assumption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vidpjmp/Dropbox/Dr.%20Sergio%20Marti&#769;n/FPSGWN03P/WHD/Documents%20and%20Settings/SEBLE/My%20Local%20Documents/Barbados_Mission/Barbados_AssumptionsW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
      <sheetName val="Data"/>
      <sheetName val="SHARE"/>
      <sheetName val="CG"/>
      <sheetName val="PE"/>
      <sheetName val="NIS"/>
      <sheetName val="PS"/>
      <sheetName val="FIN"/>
      <sheetName val="OUT"/>
      <sheetName val="ADebt"/>
      <sheetName val="QDebt"/>
      <sheetName val="Growth Data"/>
      <sheetName val="CA input"/>
      <sheetName val="CapA input"/>
      <sheetName val="CBB's BOP"/>
      <sheetName val="Projections"/>
      <sheetName val="Old BOP backup"/>
      <sheetName val="Raw Debt Data"/>
      <sheetName val="Exog Assumption-Originaol"/>
      <sheetName val="BOP-Adjustment"/>
      <sheetName val="ControlSheet"/>
      <sheetName val="QDATA"/>
      <sheetName val="FImp"/>
      <sheetName val="Check"/>
      <sheetName val="FDSA"/>
      <sheetName val="XDSA"/>
      <sheetName val="Micro"/>
      <sheetName val="SEI"/>
      <sheetName val="WEO4"/>
      <sheetName val="WEO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utput Database"/>
      <sheetName val="Input_external"/>
      <sheetName val="Input debt service"/>
      <sheetName val="Inp_Outp_debt"/>
      <sheetName val="Tab11_macro"/>
      <sheetName val="SR_Table_Baseline"/>
      <sheetName val="SR_Table_Stress"/>
      <sheetName val="Panel Chart"/>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Chart Data"/>
      <sheetName val="Debt Accumulation"/>
      <sheetName val="NPV-GDP"/>
      <sheetName val="NPV-Exports"/>
      <sheetName val="NPV-Revenue"/>
      <sheetName val="DS-Exports"/>
      <sheetName val="DS-Revenues"/>
      <sheetName val="Chart Output"/>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POT"/>
    </sheetNames>
    <definedNames>
      <definedName name="OnShow"/>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5"/>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row r="51">
          <cell r="F51">
            <v>5.3608336101258409</v>
          </cell>
          <cell r="G51">
            <v>-0.81682463611383993</v>
          </cell>
          <cell r="H51">
            <v>4.6146778524667118</v>
          </cell>
          <cell r="I51">
            <v>-1.5656649074290381</v>
          </cell>
          <cell r="J51">
            <v>-4.0836366667023825</v>
          </cell>
          <cell r="K51">
            <v>-1.0154667775466133</v>
          </cell>
          <cell r="L51">
            <v>-0.7058805577896391</v>
          </cell>
          <cell r="M51">
            <v>-12.450240574511408</v>
          </cell>
          <cell r="N51">
            <v>-1.6943633009305556</v>
          </cell>
          <cell r="O51">
            <v>-0.1321595156847846</v>
          </cell>
          <cell r="P51">
            <v>-0.15438839007728017</v>
          </cell>
          <cell r="Q51">
            <v>0.39999759843468802</v>
          </cell>
          <cell r="R51">
            <v>-0.20000457417072032</v>
          </cell>
          <cell r="S51">
            <v>3.3000032167462479</v>
          </cell>
          <cell r="T51">
            <v>4.3000000000001846</v>
          </cell>
          <cell r="U51">
            <v>4.7999999999997112</v>
          </cell>
          <cell r="V51">
            <v>5.1021668211466409</v>
          </cell>
          <cell r="W51">
            <v>4.0651601679103342</v>
          </cell>
          <cell r="X51">
            <v>6.9999999999997886</v>
          </cell>
          <cell r="Y51">
            <v>4.2000000000000277</v>
          </cell>
          <cell r="Z51">
            <v>3.0000000000001785</v>
          </cell>
          <cell r="AA51">
            <v>0.99999999999989264</v>
          </cell>
          <cell r="AB51">
            <v>2.3000000000001188</v>
          </cell>
          <cell r="AC51">
            <v>3.6999999999998736</v>
          </cell>
          <cell r="AD51">
            <v>5.0000000000001963</v>
          </cell>
          <cell r="AE51">
            <v>5.4999999999998623</v>
          </cell>
          <cell r="AF51">
            <v>5.5000000000001288</v>
          </cell>
          <cell r="AG51">
            <v>5.4999999999997984</v>
          </cell>
          <cell r="AH51">
            <v>5.4999999999999147</v>
          </cell>
        </row>
      </sheetData>
      <sheetData sheetId="4" refreshError="1"/>
      <sheetData sheetId="5" refreshError="1">
        <row r="16">
          <cell r="E16">
            <v>18.255790710449201</v>
          </cell>
          <cell r="F16">
            <v>16.018556594848601</v>
          </cell>
          <cell r="G16">
            <v>19.8551349639893</v>
          </cell>
          <cell r="H16">
            <v>18.941963195800799</v>
          </cell>
          <cell r="I16">
            <v>20.594358444213899</v>
          </cell>
          <cell r="J16">
            <v>20.916908264160199</v>
          </cell>
          <cell r="K16">
            <v>22.136276245117202</v>
          </cell>
          <cell r="L16">
            <v>5.8000001907348597</v>
          </cell>
          <cell r="M16">
            <v>6</v>
          </cell>
          <cell r="N16">
            <v>8.3999996185302699</v>
          </cell>
          <cell r="O16">
            <v>11.1000003814697</v>
          </cell>
          <cell r="P16">
            <v>14.199999809265099</v>
          </cell>
          <cell r="Q16">
            <v>17.799999237060501</v>
          </cell>
          <cell r="R16">
            <v>17.799999237060501</v>
          </cell>
          <cell r="S16">
            <v>17.100000381469702</v>
          </cell>
          <cell r="T16">
            <v>16.899999618530298</v>
          </cell>
          <cell r="U16">
            <v>16</v>
          </cell>
          <cell r="V16">
            <v>14.300000190734901</v>
          </cell>
          <cell r="W16">
            <v>13.199999809265099</v>
          </cell>
          <cell r="X16">
            <v>10.699999809265099</v>
          </cell>
          <cell r="Y16">
            <v>9.9</v>
          </cell>
          <cell r="Z16">
            <v>10.5</v>
          </cell>
          <cell r="AA16">
            <v>11.5</v>
          </cell>
          <cell r="AB16">
            <v>10.5</v>
          </cell>
          <cell r="AC16">
            <v>9.5</v>
          </cell>
          <cell r="AD16">
            <v>9.3000001907348597</v>
          </cell>
          <cell r="AE16">
            <v>9.1999999999999993</v>
          </cell>
          <cell r="AF16">
            <v>9</v>
          </cell>
          <cell r="AG16">
            <v>9</v>
          </cell>
          <cell r="AH16">
            <v>9</v>
          </cell>
        </row>
        <row r="26">
          <cell r="F26">
            <v>23.800018980259136</v>
          </cell>
          <cell r="G26">
            <v>24.862671173467373</v>
          </cell>
          <cell r="H26">
            <v>31.071290616514236</v>
          </cell>
          <cell r="I26">
            <v>35.447406286177355</v>
          </cell>
          <cell r="J26">
            <v>219.45852208658061</v>
          </cell>
          <cell r="K26">
            <v>681.63096242694576</v>
          </cell>
          <cell r="L26">
            <v>911.91711393880348</v>
          </cell>
          <cell r="M26">
            <v>14315.798832259321</v>
          </cell>
          <cell r="N26">
            <v>4709.3005085622963</v>
          </cell>
          <cell r="O26">
            <v>3127.5001867951537</v>
          </cell>
          <cell r="P26">
            <v>7755.2998046875018</v>
          </cell>
          <cell r="Q26">
            <v>40.499988376180127</v>
          </cell>
          <cell r="R26">
            <v>20.399995540444191</v>
          </cell>
          <cell r="S26">
            <v>7.7000039023753422</v>
          </cell>
          <cell r="T26">
            <v>11.180830233253785</v>
          </cell>
          <cell r="U26">
            <v>11.619900013355121</v>
          </cell>
          <cell r="V26">
            <v>9.2205106492949493</v>
          </cell>
          <cell r="W26">
            <v>13.046186301422827</v>
          </cell>
          <cell r="X26">
            <v>11.209972590499714</v>
          </cell>
          <cell r="Y26">
            <v>11.500000000000107</v>
          </cell>
          <cell r="Z26">
            <v>7.3999999999997303</v>
          </cell>
          <cell r="AA26">
            <v>4.0000000000003801</v>
          </cell>
          <cell r="AB26">
            <v>5.1999999999999265</v>
          </cell>
          <cell r="AC26">
            <v>5.2000000000000828</v>
          </cell>
          <cell r="AD26">
            <v>4.0000000000001199</v>
          </cell>
          <cell r="AE26">
            <v>3.9999999999999294</v>
          </cell>
          <cell r="AF26">
            <v>3.9999999999994555</v>
          </cell>
          <cell r="AG26">
            <v>3.5000000000001905</v>
          </cell>
          <cell r="AH26">
            <v>3.4999999999998761</v>
          </cell>
        </row>
      </sheetData>
      <sheetData sheetId="6" refreshError="1">
        <row r="19">
          <cell r="E19">
            <v>-5.3521786400736415</v>
          </cell>
          <cell r="F19">
            <v>-10.682923940352012</v>
          </cell>
          <cell r="G19">
            <v>-14.451498918560651</v>
          </cell>
          <cell r="H19">
            <v>-20.580192703959678</v>
          </cell>
          <cell r="I19">
            <v>-22.689316070101562</v>
          </cell>
          <cell r="J19">
            <v>-21.883988983582491</v>
          </cell>
          <cell r="K19">
            <v>-15.703325474415195</v>
          </cell>
          <cell r="L19">
            <v>-16.254685335932901</v>
          </cell>
          <cell r="M19">
            <v>-26.536353264491108</v>
          </cell>
          <cell r="N19">
            <v>-6.8774439562982073</v>
          </cell>
          <cell r="O19">
            <v>-4.6099360801214431</v>
          </cell>
          <cell r="P19">
            <v>-7.4814823222379383</v>
          </cell>
          <cell r="Q19">
            <v>-7.6518307807823094</v>
          </cell>
          <cell r="R19">
            <v>-0.90785203373306722</v>
          </cell>
          <cell r="S19">
            <v>-6.5040645521200728</v>
          </cell>
          <cell r="T19">
            <v>-5.6284028098158725</v>
          </cell>
          <cell r="U19">
            <v>-4.1700630804390615</v>
          </cell>
          <cell r="V19">
            <v>-3.3422332881991257</v>
          </cell>
          <cell r="W19">
            <v>-2.0829849775180684</v>
          </cell>
          <cell r="X19">
            <v>-6.443246793893131</v>
          </cell>
          <cell r="Y19">
            <v>-8.1</v>
          </cell>
          <cell r="Z19">
            <v>-13.699999999999998</v>
          </cell>
          <cell r="AA19">
            <v>-6.2999999999999963</v>
          </cell>
          <cell r="AB19">
            <v>-3.5000000000000009</v>
          </cell>
          <cell r="AC19">
            <v>-3.5692307692307156E-2</v>
          </cell>
          <cell r="AD19">
            <v>1.6318865580448074</v>
          </cell>
          <cell r="AE19">
            <v>1.3606672613174393</v>
          </cell>
          <cell r="AF19">
            <v>1.1022256197013525</v>
          </cell>
          <cell r="AG19">
            <v>1.1027855664175186</v>
          </cell>
          <cell r="AH19">
            <v>1.103345795384552</v>
          </cell>
        </row>
        <row r="41">
          <cell r="E41">
            <v>-5.3521786400736415</v>
          </cell>
          <cell r="F41">
            <v>-10.682923940352012</v>
          </cell>
          <cell r="G41">
            <v>-14.451498918560651</v>
          </cell>
          <cell r="H41">
            <v>-20.580192703959678</v>
          </cell>
          <cell r="I41">
            <v>-22.689316070101562</v>
          </cell>
          <cell r="J41">
            <v>-21.883988983582491</v>
          </cell>
          <cell r="K41">
            <v>-15.703325474415195</v>
          </cell>
          <cell r="L41">
            <v>-16.254685335932901</v>
          </cell>
          <cell r="M41">
            <v>-26.536353264491108</v>
          </cell>
          <cell r="N41">
            <v>-6.8774439562982073</v>
          </cell>
          <cell r="O41">
            <v>-4.6099360801214431</v>
          </cell>
          <cell r="P41">
            <v>-7.4814823222379383</v>
          </cell>
          <cell r="Q41">
            <v>-7.6518307807823094</v>
          </cell>
          <cell r="R41">
            <v>-1.8157062319562105</v>
          </cell>
          <cell r="S41">
            <v>-5.6910552716285503</v>
          </cell>
          <cell r="T41">
            <v>-5.6283994550272336</v>
          </cell>
          <cell r="U41">
            <v>-4.3298638726531351</v>
          </cell>
          <cell r="V41">
            <v>-3.1914331241184888</v>
          </cell>
          <cell r="W41">
            <v>-1.0309988178333893</v>
          </cell>
          <cell r="X41">
            <v>-5.7330969465648867</v>
          </cell>
          <cell r="Y41">
            <v>-6.5000000000000018</v>
          </cell>
          <cell r="Z41">
            <v>-12.000000000000004</v>
          </cell>
          <cell r="AA41">
            <v>-5.3662688172043014</v>
          </cell>
          <cell r="AB41">
            <v>-2.3000000000000047</v>
          </cell>
          <cell r="AC41">
            <v>-1.0999999999999994</v>
          </cell>
          <cell r="AD41">
            <v>0.19999999999999696</v>
          </cell>
          <cell r="AE41">
            <v>4.9913517517610464E-3</v>
          </cell>
          <cell r="AF41">
            <v>-0.13620520053062085</v>
          </cell>
          <cell r="AG41">
            <v>-0.13627439476217193</v>
          </cell>
          <cell r="AH41">
            <v>-0.13634362387234311</v>
          </cell>
        </row>
      </sheetData>
      <sheetData sheetId="7" refreshError="1">
        <row r="32">
          <cell r="E32">
            <v>-43.978651848551202</v>
          </cell>
          <cell r="F32">
            <v>10.3616013278338</v>
          </cell>
          <cell r="G32">
            <v>-15.9368077753272</v>
          </cell>
          <cell r="H32">
            <v>19.713041891291599</v>
          </cell>
          <cell r="I32">
            <v>-13.531909098436101</v>
          </cell>
          <cell r="J32">
            <v>-22.9335056118877</v>
          </cell>
          <cell r="K32">
            <v>-16.846505535284699</v>
          </cell>
          <cell r="L32">
            <v>7.6677997256682904</v>
          </cell>
          <cell r="M32">
            <v>-17.743443551254799</v>
          </cell>
          <cell r="N32">
            <v>24.243754605990102</v>
          </cell>
          <cell r="O32">
            <v>13.1288779376912</v>
          </cell>
          <cell r="P32">
            <v>-11.1207157800924</v>
          </cell>
          <cell r="Q32">
            <v>-23.138865932647299</v>
          </cell>
          <cell r="R32">
            <v>22.831604058797598</v>
          </cell>
          <cell r="S32">
            <v>-1.4904030114043101</v>
          </cell>
          <cell r="T32">
            <v>14.367779854068599</v>
          </cell>
          <cell r="U32">
            <v>8.2608297228789205</v>
          </cell>
          <cell r="V32">
            <v>18.9142753527812</v>
          </cell>
          <cell r="W32">
            <v>2.5147123177592201</v>
          </cell>
          <cell r="X32">
            <v>3.1668384576657198</v>
          </cell>
          <cell r="Y32">
            <v>15.1</v>
          </cell>
          <cell r="Z32">
            <v>7.3000000000000602</v>
          </cell>
          <cell r="AA32">
            <v>1.8999999999999699</v>
          </cell>
          <cell r="AB32">
            <v>0.20000000000006701</v>
          </cell>
          <cell r="AC32">
            <v>5.0000000000000302</v>
          </cell>
          <cell r="AD32">
            <v>6.39999999999994</v>
          </cell>
          <cell r="AE32">
            <v>6.6999999999999904</v>
          </cell>
          <cell r="AF32">
            <v>6.80000000000003</v>
          </cell>
          <cell r="AG32">
            <v>6.3999999999999604</v>
          </cell>
          <cell r="AH32">
            <v>6.3999999999999604</v>
          </cell>
        </row>
        <row r="40">
          <cell r="E40">
            <v>70.033717803284503</v>
          </cell>
          <cell r="F40">
            <v>19.354917954148</v>
          </cell>
          <cell r="G40">
            <v>-16.7133406622807</v>
          </cell>
          <cell r="H40">
            <v>9.7905100547168296</v>
          </cell>
          <cell r="I40">
            <v>0.48054374078860801</v>
          </cell>
          <cell r="J40">
            <v>8.1262269661379403</v>
          </cell>
          <cell r="K40">
            <v>-21.647972695979</v>
          </cell>
          <cell r="L40">
            <v>0.34698882270380899</v>
          </cell>
          <cell r="M40">
            <v>-8.9664322267895091</v>
          </cell>
          <cell r="N40">
            <v>-23.8340562978821</v>
          </cell>
          <cell r="O40">
            <v>-6.4119429324799198</v>
          </cell>
          <cell r="P40">
            <v>20.783349763243201</v>
          </cell>
          <cell r="Q40">
            <v>13.991740532429599</v>
          </cell>
          <cell r="R40">
            <v>-11.1746270007788</v>
          </cell>
          <cell r="S40">
            <v>15.8962321482147</v>
          </cell>
          <cell r="T40">
            <v>6.7324809863784196</v>
          </cell>
          <cell r="U40">
            <v>15.423306394275601</v>
          </cell>
          <cell r="V40">
            <v>32.242638482695703</v>
          </cell>
          <cell r="W40">
            <v>8.1666935468481991</v>
          </cell>
          <cell r="X40">
            <v>18.341862758801501</v>
          </cell>
          <cell r="Y40">
            <v>-9.6999999999998003</v>
          </cell>
          <cell r="Z40">
            <v>3.09999999999979</v>
          </cell>
          <cell r="AA40">
            <v>-1.69999999999997</v>
          </cell>
          <cell r="AB40">
            <v>-4.3000000000001597</v>
          </cell>
          <cell r="AC40">
            <v>3.4999999999999498</v>
          </cell>
          <cell r="AD40">
            <v>5.0999999999999499</v>
          </cell>
          <cell r="AE40">
            <v>5.8000000000002903</v>
          </cell>
          <cell r="AF40">
            <v>6.0999999999998398</v>
          </cell>
          <cell r="AG40">
            <v>6.2000000000002498</v>
          </cell>
          <cell r="AH40">
            <v>6.1999999999999797</v>
          </cell>
        </row>
      </sheetData>
      <sheetData sheetId="8" refreshError="1">
        <row r="10">
          <cell r="E10">
            <v>-27.279142027473561</v>
          </cell>
          <cell r="F10">
            <v>-33.407251810513955</v>
          </cell>
          <cell r="G10">
            <v>-26.667156685203008</v>
          </cell>
          <cell r="H10">
            <v>-22.553334884876126</v>
          </cell>
          <cell r="I10">
            <v>-19.541483153223815</v>
          </cell>
          <cell r="J10">
            <v>-24.459959705321481</v>
          </cell>
          <cell r="K10">
            <v>-15.389964087731892</v>
          </cell>
          <cell r="L10">
            <v>-25.857248216304008</v>
          </cell>
          <cell r="M10">
            <v>-50.35924652464675</v>
          </cell>
          <cell r="N10">
            <v>-38.649804043793466</v>
          </cell>
          <cell r="O10">
            <v>-22.672633177497381</v>
          </cell>
          <cell r="P10">
            <v>-21.235152301454136</v>
          </cell>
          <cell r="Q10">
            <v>-34.783308907699855</v>
          </cell>
          <cell r="R10">
            <v>-34.808038111863219</v>
          </cell>
          <cell r="S10">
            <v>-35.326832927504803</v>
          </cell>
          <cell r="T10">
            <v>-36.075784606292828</v>
          </cell>
          <cell r="U10">
            <v>-39.53722710799385</v>
          </cell>
          <cell r="V10">
            <v>-39.749033568446841</v>
          </cell>
          <cell r="W10">
            <v>-37.120019712316818</v>
          </cell>
          <cell r="X10">
            <v>-47.74216281233565</v>
          </cell>
          <cell r="Y10">
            <v>-23.599999999999977</v>
          </cell>
          <cell r="Z10">
            <v>-24.299999999999969</v>
          </cell>
          <cell r="AA10">
            <v>-19.800000000000008</v>
          </cell>
          <cell r="AB10">
            <v>-17.599999999999994</v>
          </cell>
          <cell r="AC10">
            <v>-15.299999999999994</v>
          </cell>
          <cell r="AD10">
            <v>-13.300000000000004</v>
          </cell>
          <cell r="AE10">
            <v>-11.100000000000003</v>
          </cell>
          <cell r="AF10">
            <v>-10.300000000000008</v>
          </cell>
          <cell r="AG10">
            <v>-11.099999999999998</v>
          </cell>
          <cell r="AH10">
            <v>-11.895887270453933</v>
          </cell>
        </row>
        <row r="19">
          <cell r="E19">
            <v>449.99996970522</v>
          </cell>
          <cell r="F19">
            <v>507.99999508375902</v>
          </cell>
          <cell r="G19">
            <v>405.99997203352598</v>
          </cell>
          <cell r="H19">
            <v>451.89998687647898</v>
          </cell>
          <cell r="I19">
            <v>412.39999065997603</v>
          </cell>
          <cell r="J19">
            <v>305.09998245269702</v>
          </cell>
          <cell r="K19">
            <v>257.79997377975599</v>
          </cell>
          <cell r="L19">
            <v>295.10002226673498</v>
          </cell>
          <cell r="M19">
            <v>235.69998815704699</v>
          </cell>
          <cell r="N19">
            <v>290.099997470272</v>
          </cell>
          <cell r="O19">
            <v>330.60001056699599</v>
          </cell>
          <cell r="P19">
            <v>272.40001161473299</v>
          </cell>
          <cell r="Q19">
            <v>223.100028785993</v>
          </cell>
          <cell r="R19">
            <v>266.99995026386199</v>
          </cell>
          <cell r="S19">
            <v>290.99999776131102</v>
          </cell>
          <cell r="T19">
            <v>526.00000299999999</v>
          </cell>
          <cell r="U19">
            <v>467.23221025195301</v>
          </cell>
          <cell r="V19">
            <v>576.63098344531295</v>
          </cell>
          <cell r="W19">
            <v>573.19250688281295</v>
          </cell>
          <cell r="X19">
            <v>545.34875688281295</v>
          </cell>
          <cell r="Y19">
            <v>645</v>
          </cell>
          <cell r="Z19">
            <v>593</v>
          </cell>
          <cell r="AA19">
            <v>596</v>
          </cell>
          <cell r="AB19">
            <v>596</v>
          </cell>
          <cell r="AC19">
            <v>651</v>
          </cell>
          <cell r="AD19">
            <v>720</v>
          </cell>
          <cell r="AE19">
            <v>787</v>
          </cell>
          <cell r="AF19">
            <v>858</v>
          </cell>
          <cell r="AG19">
            <v>932</v>
          </cell>
          <cell r="AH19">
            <v>1012.38228788</v>
          </cell>
        </row>
        <row r="27">
          <cell r="E27">
            <v>-802.99993215666905</v>
          </cell>
          <cell r="F27">
            <v>-921.99994414744594</v>
          </cell>
          <cell r="G27">
            <v>-723.99993972366406</v>
          </cell>
          <cell r="H27">
            <v>-742.29999531197802</v>
          </cell>
          <cell r="I27">
            <v>-735.29996655739501</v>
          </cell>
          <cell r="J27">
            <v>-794.09994583546802</v>
          </cell>
          <cell r="K27">
            <v>-677.40001737268005</v>
          </cell>
          <cell r="L27">
            <v>-734.39999606867798</v>
          </cell>
          <cell r="M27">
            <v>-718.30000741917104</v>
          </cell>
          <cell r="N27">
            <v>-547.09997854817198</v>
          </cell>
          <cell r="O27">
            <v>-567.40000829228597</v>
          </cell>
          <cell r="P27">
            <v>-668.70000462520295</v>
          </cell>
          <cell r="Q27">
            <v>-750.79997488108995</v>
          </cell>
          <cell r="R27">
            <v>-659.40001155191499</v>
          </cell>
          <cell r="S27">
            <v>-658.00001772192604</v>
          </cell>
          <cell r="T27">
            <v>-896.99999700000001</v>
          </cell>
          <cell r="U27">
            <v>-1049.69994917188</v>
          </cell>
          <cell r="V27">
            <v>-1371.37536421094</v>
          </cell>
          <cell r="W27">
            <v>-1383.5830058125</v>
          </cell>
          <cell r="X27">
            <v>-1702.72997846875</v>
          </cell>
          <cell r="Y27">
            <v>-1648</v>
          </cell>
          <cell r="Z27">
            <v>-1630</v>
          </cell>
          <cell r="AA27">
            <v>-1636</v>
          </cell>
          <cell r="AB27">
            <v>-1624</v>
          </cell>
          <cell r="AC27">
            <v>-1675</v>
          </cell>
          <cell r="AD27">
            <v>-1753</v>
          </cell>
          <cell r="AE27">
            <v>-1852</v>
          </cell>
          <cell r="AF27">
            <v>-1974</v>
          </cell>
          <cell r="AG27">
            <v>-2113</v>
          </cell>
          <cell r="AH27">
            <v>-2261.7877401999999</v>
          </cell>
        </row>
      </sheetData>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 No.1-CPI"/>
      <sheetName val="No.1-1-CPI"/>
      <sheetName val="Table No.2-Man.Prod.Index"/>
      <sheetName val="Table No.3-Int.rates on time"/>
      <sheetName val="Table No.4-Int.rate loans"/>
      <sheetName val="Table No.5-Employment"/>
      <sheetName val="Table No.6-Manufacturing busine"/>
      <sheetName val="Table No.7-Wholesales"/>
      <sheetName val="Table No.8-Retail Trade"/>
      <sheetName val="Table No.9-Services"/>
      <sheetName val="Table No.10-Hotels and rest"/>
      <sheetName val="Table No.11-Ind. industrial act"/>
      <sheetName val="Table No.12-Ind. Consumption"/>
      <sheetName val="Table No.13-Real and CurrentGDP"/>
      <sheetName val="Table No.14-Real GDP by sector"/>
      <sheetName val="Table No.15-Annual rate of real"/>
      <sheetName val="Table No.16-Quarterly rate of g"/>
      <sheetName val="Table No.17-Nominal GDP by sect"/>
      <sheetName val="Table No.18-Exports goods+servi"/>
      <sheetName val="Table No.19-Imports"/>
      <sheetName val="Table No.20-Balance of Payments"/>
      <sheetName val="Table No.21-Construction"/>
      <sheetName val="Table No.22-Government revenues"/>
      <sheetName val="Table No.23-Goverment expenditu"/>
      <sheetName val="Table No.24-NFPS"/>
      <sheetName val="Table No.25-OCG"/>
      <sheetName val="Table No.26-Public Debt"/>
      <sheetName val="Table No.27-Deposits and loans"/>
      <sheetName val="Table No.28-Bank loans by secto"/>
      <sheetName val="Table No.29-Int.rates mortgage"/>
      <sheetName val="Table No.30-Monly Index of Econ"/>
      <sheetName val="Table No.31-Stock"/>
      <sheetName val="Table No.32-Interbank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row r="2">
          <cell r="A2">
            <v>316</v>
          </cell>
        </row>
      </sheetData>
      <sheetData sheetId="1" refreshError="1"/>
      <sheetData sheetId="2" refreshError="1"/>
      <sheetData sheetId="3" refreshError="1"/>
      <sheetData sheetId="4" refreshError="1"/>
      <sheetData sheetId="5" refreshError="1"/>
      <sheetData sheetId="6" refreshError="1">
        <row r="67">
          <cell r="D67" t="str">
            <v>06/13/2001</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tabSelected="1" workbookViewId="0">
      <selection activeCell="J6" sqref="J6"/>
    </sheetView>
  </sheetViews>
  <sheetFormatPr baseColWidth="10" defaultRowHeight="15.75" x14ac:dyDescent="0.25"/>
  <cols>
    <col min="1" max="1" width="30.5" style="2" customWidth="1"/>
    <col min="2" max="2" width="10.625" style="2" customWidth="1"/>
    <col min="3" max="3" width="12.375" style="2" bestFit="1" customWidth="1"/>
    <col min="4" max="5" width="11" style="2"/>
    <col min="6" max="6" width="12.875" style="2" customWidth="1"/>
    <col min="7" max="7" width="11.375" style="2" customWidth="1"/>
    <col min="8" max="8" width="10.625" style="2" customWidth="1"/>
    <col min="9" max="9" width="10.75" style="2" customWidth="1"/>
    <col min="10" max="16384" width="11" style="2"/>
  </cols>
  <sheetData>
    <row r="1" spans="1:9" x14ac:dyDescent="0.25">
      <c r="C1" s="104"/>
    </row>
    <row r="2" spans="1:9" x14ac:dyDescent="0.25">
      <c r="A2" s="12" t="s">
        <v>25</v>
      </c>
      <c r="B2" s="12"/>
      <c r="C2" s="12"/>
      <c r="D2" s="12"/>
      <c r="E2" s="12"/>
      <c r="F2" s="12"/>
      <c r="G2" s="12"/>
      <c r="H2" s="12"/>
      <c r="I2" s="37"/>
    </row>
    <row r="3" spans="1:9" ht="15" customHeight="1" x14ac:dyDescent="0.25">
      <c r="A3" s="79"/>
      <c r="B3" s="98" t="s">
        <v>22</v>
      </c>
      <c r="C3" s="106" t="s">
        <v>21</v>
      </c>
      <c r="D3" s="108" t="s">
        <v>19</v>
      </c>
      <c r="E3" s="108" t="s">
        <v>18</v>
      </c>
      <c r="F3" s="108" t="s">
        <v>20</v>
      </c>
      <c r="G3" s="108" t="s">
        <v>19</v>
      </c>
      <c r="H3" s="108" t="s">
        <v>18</v>
      </c>
    </row>
    <row r="4" spans="1:9" ht="15.75" customHeight="1" x14ac:dyDescent="0.25">
      <c r="A4" s="80"/>
      <c r="B4" s="99"/>
      <c r="C4" s="111"/>
      <c r="D4" s="109"/>
      <c r="E4" s="109"/>
      <c r="F4" s="109"/>
      <c r="G4" s="109"/>
      <c r="H4" s="109"/>
    </row>
    <row r="5" spans="1:9" ht="15.75" customHeight="1" x14ac:dyDescent="0.25">
      <c r="A5" s="11"/>
      <c r="B5" s="100"/>
      <c r="C5" s="112"/>
      <c r="D5" s="110"/>
      <c r="E5" s="110"/>
      <c r="F5" s="110"/>
      <c r="G5" s="110"/>
      <c r="H5" s="110"/>
    </row>
    <row r="6" spans="1:9" x14ac:dyDescent="0.25">
      <c r="A6" s="2" t="s">
        <v>23</v>
      </c>
      <c r="B6" s="14">
        <f>SUM(B7:B9)</f>
        <v>36.799999999999997</v>
      </c>
      <c r="C6" s="14">
        <f>SUM(C7+C8+C9)</f>
        <v>47.317520215633422</v>
      </c>
      <c r="D6" s="14">
        <f>C6-B6</f>
        <v>10.517520215633425</v>
      </c>
      <c r="E6" s="8">
        <f>((C6/B6)-1)*100</f>
        <v>28.580217977264756</v>
      </c>
      <c r="F6" s="14">
        <f>SUM(F7+F8+F9)</f>
        <v>44.88752021563343</v>
      </c>
      <c r="G6" s="8">
        <f>F6-C6</f>
        <v>-2.4299999999999926</v>
      </c>
      <c r="H6" s="8">
        <f>((F6/C6)-1)*100</f>
        <v>-5.1355184906691997</v>
      </c>
      <c r="I6" s="14"/>
    </row>
    <row r="7" spans="1:9" x14ac:dyDescent="0.25">
      <c r="A7" s="4" t="s">
        <v>17</v>
      </c>
      <c r="B7" s="14">
        <v>27</v>
      </c>
      <c r="C7" s="14">
        <f>(C17*C15)/1000000</f>
        <v>35.660377358490571</v>
      </c>
      <c r="D7" s="14">
        <f t="shared" ref="D7:D21" si="0">C7-B7</f>
        <v>8.660377358490571</v>
      </c>
      <c r="E7" s="8">
        <f>((C7/B7)-1)*100</f>
        <v>32.075471698113219</v>
      </c>
      <c r="F7" s="14">
        <f>(F17*F15)/1000000</f>
        <v>33.230377358490571</v>
      </c>
      <c r="G7" s="8">
        <f>F7-C7</f>
        <v>-2.4299999999999997</v>
      </c>
      <c r="H7" s="8">
        <f>((F7/C7)-1)*100</f>
        <v>-6.8142857142857167</v>
      </c>
      <c r="I7" s="14"/>
    </row>
    <row r="8" spans="1:9" x14ac:dyDescent="0.25">
      <c r="A8" s="4" t="s">
        <v>16</v>
      </c>
      <c r="B8" s="14">
        <v>5</v>
      </c>
      <c r="C8" s="14">
        <f>(C22*C20)/1000000</f>
        <v>6.8571428571428577</v>
      </c>
      <c r="D8" s="14">
        <f t="shared" si="0"/>
        <v>1.8571428571428577</v>
      </c>
      <c r="E8" s="8">
        <f>((C8/B8)-1)*100</f>
        <v>37.142857142857146</v>
      </c>
      <c r="F8" s="14">
        <f>(F22*F20)/1000000</f>
        <v>6.8571428571428577</v>
      </c>
      <c r="G8" s="8">
        <f t="shared" ref="G8" si="1">F8-C8</f>
        <v>0</v>
      </c>
      <c r="H8" s="8">
        <f t="shared" ref="H8" si="2">((F8/C8)-1)*100</f>
        <v>0</v>
      </c>
      <c r="I8" s="14"/>
    </row>
    <row r="9" spans="1:9" x14ac:dyDescent="0.25">
      <c r="A9" s="4" t="s">
        <v>15</v>
      </c>
      <c r="B9" s="14">
        <v>4.8</v>
      </c>
      <c r="C9" s="16">
        <v>4.8</v>
      </c>
      <c r="D9" s="8">
        <v>0</v>
      </c>
      <c r="E9" s="8">
        <v>0</v>
      </c>
      <c r="F9" s="16">
        <v>4.8</v>
      </c>
      <c r="G9" s="8">
        <v>0</v>
      </c>
      <c r="H9" s="8">
        <v>0</v>
      </c>
      <c r="I9" s="14"/>
    </row>
    <row r="10" spans="1:9" x14ac:dyDescent="0.25">
      <c r="A10" s="2" t="s">
        <v>14</v>
      </c>
      <c r="B10" s="16">
        <v>3.6</v>
      </c>
      <c r="C10" s="16">
        <v>3.6</v>
      </c>
      <c r="D10" s="8">
        <v>0</v>
      </c>
      <c r="E10" s="8">
        <v>0</v>
      </c>
      <c r="F10" s="16">
        <v>3.6</v>
      </c>
      <c r="G10" s="8">
        <v>0</v>
      </c>
      <c r="H10" s="8">
        <v>0</v>
      </c>
      <c r="I10" s="14"/>
    </row>
    <row r="11" spans="1:9" x14ac:dyDescent="0.25">
      <c r="A11" s="2" t="s">
        <v>24</v>
      </c>
      <c r="B11" s="14">
        <f>B6*B10</f>
        <v>132.47999999999999</v>
      </c>
      <c r="C11" s="14">
        <f>C6*C10</f>
        <v>170.34307277628034</v>
      </c>
      <c r="D11" s="14">
        <f t="shared" si="0"/>
        <v>37.863072776280347</v>
      </c>
      <c r="E11" s="8">
        <f>((C11/B11)-1)*100</f>
        <v>28.580217977264756</v>
      </c>
      <c r="F11" s="14">
        <f>F6*F10</f>
        <v>161.59507277628035</v>
      </c>
      <c r="G11" s="8">
        <f>F11-C11</f>
        <v>-8.7479999999999905</v>
      </c>
      <c r="H11" s="8">
        <f>((F11/C11)-1)*100</f>
        <v>-5.1355184906692113</v>
      </c>
      <c r="I11" s="14"/>
    </row>
    <row r="12" spans="1:9" x14ac:dyDescent="0.25">
      <c r="A12" s="101" t="s">
        <v>13</v>
      </c>
      <c r="B12" s="17" t="s">
        <v>2</v>
      </c>
      <c r="C12" s="17" t="s">
        <v>2</v>
      </c>
      <c r="D12" s="17" t="s">
        <v>2</v>
      </c>
      <c r="E12" s="17" t="s">
        <v>2</v>
      </c>
      <c r="F12" s="17" t="s">
        <v>2</v>
      </c>
      <c r="G12" s="8">
        <f>-(G11/B27)*100</f>
        <v>3.9246298788694434</v>
      </c>
      <c r="H12" s="17" t="s">
        <v>2</v>
      </c>
      <c r="I12" s="14"/>
    </row>
    <row r="13" spans="1:9" x14ac:dyDescent="0.25">
      <c r="B13" s="14"/>
      <c r="C13" s="14"/>
      <c r="D13" s="14"/>
      <c r="E13" s="8"/>
      <c r="F13" s="14"/>
      <c r="G13" s="8"/>
      <c r="H13" s="8"/>
      <c r="I13" s="14"/>
    </row>
    <row r="14" spans="1:9" x14ac:dyDescent="0.25">
      <c r="A14" s="2" t="s">
        <v>12</v>
      </c>
      <c r="B14" s="16">
        <v>26.5</v>
      </c>
      <c r="C14" s="16">
        <v>35</v>
      </c>
      <c r="D14" s="14">
        <f t="shared" si="0"/>
        <v>8.5</v>
      </c>
      <c r="E14" s="8">
        <f>((C14/B14)-1)*100</f>
        <v>32.075471698113198</v>
      </c>
      <c r="F14" s="16">
        <v>32.615000000000002</v>
      </c>
      <c r="G14" s="8">
        <f t="shared" ref="G14:G21" si="3">F14-C14</f>
        <v>-2.384999999999998</v>
      </c>
      <c r="H14" s="8">
        <f t="shared" ref="H14:H21" si="4">((F14/C14)-1)*100</f>
        <v>-6.8142857142857061</v>
      </c>
      <c r="I14" s="14"/>
    </row>
    <row r="15" spans="1:9" x14ac:dyDescent="0.25">
      <c r="A15" s="2" t="s">
        <v>11</v>
      </c>
      <c r="B15" s="14">
        <f>B14*B24</f>
        <v>852.09003215434086</v>
      </c>
      <c r="C15" s="14">
        <f>C14*C24</f>
        <v>1125.4019292604503</v>
      </c>
      <c r="D15" s="14">
        <f t="shared" si="0"/>
        <v>273.31189710610943</v>
      </c>
      <c r="E15" s="8">
        <f>((C15/B15)-1)*100</f>
        <v>32.075471698113219</v>
      </c>
      <c r="F15" s="14">
        <f>F14*F24</f>
        <v>1048.7138263665597</v>
      </c>
      <c r="G15" s="8">
        <f t="shared" si="3"/>
        <v>-76.688102893890573</v>
      </c>
      <c r="H15" s="8">
        <f t="shared" si="4"/>
        <v>-6.8142857142857061</v>
      </c>
      <c r="I15" s="14"/>
    </row>
    <row r="16" spans="1:9" x14ac:dyDescent="0.25">
      <c r="A16" s="2" t="s">
        <v>10</v>
      </c>
      <c r="B16" s="14">
        <f>B15*B10</f>
        <v>3067.524115755627</v>
      </c>
      <c r="C16" s="14">
        <f>C15*C10</f>
        <v>4051.4469453376209</v>
      </c>
      <c r="D16" s="14">
        <f t="shared" si="0"/>
        <v>983.92282958199394</v>
      </c>
      <c r="E16" s="8">
        <f>((C16/B16)-1)*100</f>
        <v>32.075471698113219</v>
      </c>
      <c r="F16" s="16">
        <v>3775</v>
      </c>
      <c r="G16" s="8">
        <f t="shared" si="3"/>
        <v>-276.44694533762095</v>
      </c>
      <c r="H16" s="8">
        <f t="shared" si="4"/>
        <v>-6.8234126984127119</v>
      </c>
      <c r="I16" s="14"/>
    </row>
    <row r="17" spans="1:9" x14ac:dyDescent="0.25">
      <c r="A17" s="2" t="s">
        <v>9</v>
      </c>
      <c r="B17" s="14">
        <f>(B7*1000000)/B15</f>
        <v>31686.792452830188</v>
      </c>
      <c r="C17" s="16">
        <v>31686.792452830188</v>
      </c>
      <c r="D17" s="17" t="s">
        <v>2</v>
      </c>
      <c r="E17" s="17" t="s">
        <v>2</v>
      </c>
      <c r="F17" s="18">
        <v>31686.792452830188</v>
      </c>
      <c r="G17" s="17" t="s">
        <v>2</v>
      </c>
      <c r="H17" s="17" t="s">
        <v>2</v>
      </c>
      <c r="I17" s="14"/>
    </row>
    <row r="18" spans="1:9" x14ac:dyDescent="0.25">
      <c r="B18" s="14"/>
      <c r="C18" s="14"/>
      <c r="D18" s="19"/>
      <c r="E18" s="20"/>
      <c r="F18" s="19"/>
      <c r="G18" s="20"/>
      <c r="H18" s="20"/>
      <c r="I18" s="14"/>
    </row>
    <row r="19" spans="1:9" x14ac:dyDescent="0.25">
      <c r="A19" s="2" t="s">
        <v>8</v>
      </c>
      <c r="B19" s="21">
        <v>0.35</v>
      </c>
      <c r="C19" s="21">
        <v>0.48</v>
      </c>
      <c r="D19" s="19">
        <f t="shared" si="0"/>
        <v>0.13</v>
      </c>
      <c r="E19" s="22">
        <f>((C19/B19)-1)*100</f>
        <v>37.142857142857146</v>
      </c>
      <c r="F19" s="23">
        <v>0.48</v>
      </c>
      <c r="G19" s="8">
        <f t="shared" si="3"/>
        <v>0</v>
      </c>
      <c r="H19" s="8">
        <f t="shared" si="4"/>
        <v>0</v>
      </c>
      <c r="I19" s="14"/>
    </row>
    <row r="20" spans="1:9" x14ac:dyDescent="0.25">
      <c r="A20" s="2" t="s">
        <v>7</v>
      </c>
      <c r="B20" s="14">
        <f>B19*B24</f>
        <v>11.254019292604502</v>
      </c>
      <c r="C20" s="14">
        <f>C19*C24</f>
        <v>15.434083601286174</v>
      </c>
      <c r="D20" s="19">
        <f t="shared" si="0"/>
        <v>4.180064308681672</v>
      </c>
      <c r="E20" s="22">
        <f>((C20/B20)-1)*100</f>
        <v>37.142857142857146</v>
      </c>
      <c r="F20" s="19">
        <f>F19*F24</f>
        <v>15.434083601286174</v>
      </c>
      <c r="G20" s="8">
        <f t="shared" si="3"/>
        <v>0</v>
      </c>
      <c r="H20" s="8">
        <f t="shared" si="4"/>
        <v>0</v>
      </c>
      <c r="I20" s="14"/>
    </row>
    <row r="21" spans="1:9" x14ac:dyDescent="0.25">
      <c r="A21" s="2" t="s">
        <v>6</v>
      </c>
      <c r="B21" s="14">
        <f>B20*B10</f>
        <v>40.514469453376208</v>
      </c>
      <c r="C21" s="14">
        <f>C20*C10</f>
        <v>55.562700964630224</v>
      </c>
      <c r="D21" s="19">
        <f t="shared" si="0"/>
        <v>15.048231511254016</v>
      </c>
      <c r="E21" s="22">
        <f>((C21/B21)-1)*100</f>
        <v>37.142857142857146</v>
      </c>
      <c r="F21" s="19">
        <f>F20*F10</f>
        <v>55.562700964630224</v>
      </c>
      <c r="G21" s="8">
        <f t="shared" si="3"/>
        <v>0</v>
      </c>
      <c r="H21" s="8">
        <f t="shared" si="4"/>
        <v>0</v>
      </c>
      <c r="I21" s="14"/>
    </row>
    <row r="22" spans="1:9" ht="15.75" customHeight="1" x14ac:dyDescent="0.25">
      <c r="A22" s="2" t="s">
        <v>5</v>
      </c>
      <c r="B22" s="14">
        <f>(B8*1000000)/B20</f>
        <v>444285.71428571426</v>
      </c>
      <c r="C22" s="16">
        <v>444285.71428571426</v>
      </c>
      <c r="D22" s="17" t="s">
        <v>2</v>
      </c>
      <c r="E22" s="17" t="s">
        <v>2</v>
      </c>
      <c r="F22" s="18">
        <v>444285.71428571426</v>
      </c>
      <c r="G22" s="17" t="s">
        <v>2</v>
      </c>
      <c r="H22" s="17" t="s">
        <v>2</v>
      </c>
    </row>
    <row r="23" spans="1:9" x14ac:dyDescent="0.25">
      <c r="D23" s="17"/>
      <c r="E23" s="22"/>
      <c r="F23" s="4"/>
      <c r="G23" s="17"/>
      <c r="H23" s="22"/>
    </row>
    <row r="24" spans="1:9" ht="15.75" customHeight="1" x14ac:dyDescent="0.25">
      <c r="A24" s="2" t="s">
        <v>4</v>
      </c>
      <c r="B24" s="16">
        <f>1000/B25</f>
        <v>32.154340836012864</v>
      </c>
      <c r="C24" s="16">
        <f>1000/C25</f>
        <v>32.154340836012864</v>
      </c>
      <c r="D24" s="17" t="s">
        <v>2</v>
      </c>
      <c r="E24" s="17" t="s">
        <v>2</v>
      </c>
      <c r="F24" s="18">
        <f>1000/F25</f>
        <v>32.154340836012864</v>
      </c>
      <c r="G24" s="17" t="s">
        <v>2</v>
      </c>
      <c r="H24" s="17" t="s">
        <v>2</v>
      </c>
    </row>
    <row r="25" spans="1:9" x14ac:dyDescent="0.25">
      <c r="A25" s="7" t="s">
        <v>3</v>
      </c>
      <c r="B25" s="24">
        <v>31.1</v>
      </c>
      <c r="C25" s="24">
        <v>31.1</v>
      </c>
      <c r="D25" s="25" t="s">
        <v>2</v>
      </c>
      <c r="E25" s="25" t="s">
        <v>2</v>
      </c>
      <c r="F25" s="26">
        <v>31.1</v>
      </c>
      <c r="G25" s="25" t="s">
        <v>2</v>
      </c>
      <c r="H25" s="25" t="s">
        <v>2</v>
      </c>
    </row>
    <row r="26" spans="1:9" ht="15.75" customHeight="1" x14ac:dyDescent="0.25">
      <c r="A26" s="27" t="s">
        <v>1</v>
      </c>
      <c r="B26" s="6">
        <f>(B16/100000)*75</f>
        <v>2.30064308681672</v>
      </c>
      <c r="C26" s="6">
        <f>(C16/100000)*75</f>
        <v>3.0385852090032155</v>
      </c>
      <c r="D26" s="19">
        <f t="shared" ref="D26" si="5">C26-B26</f>
        <v>0.73794212218649546</v>
      </c>
      <c r="E26" s="22">
        <f>((C26/B26)-1)*100</f>
        <v>32.075471698113219</v>
      </c>
      <c r="F26" s="6">
        <f t="shared" ref="F26" si="6">(F16/100000)*75</f>
        <v>2.8312499999999998</v>
      </c>
      <c r="G26" s="8">
        <f t="shared" ref="G26" si="7">F26-C26</f>
        <v>-0.20733520900321567</v>
      </c>
      <c r="H26" s="8">
        <f t="shared" ref="H26" si="8">((F26/C26)-1)*100</f>
        <v>-6.8234126984127013</v>
      </c>
    </row>
    <row r="27" spans="1:9" x14ac:dyDescent="0.25">
      <c r="A27" s="28" t="s">
        <v>0</v>
      </c>
      <c r="B27" s="29">
        <v>222.9</v>
      </c>
      <c r="C27" s="29"/>
      <c r="D27" s="29"/>
      <c r="E27" s="29"/>
      <c r="F27" s="29"/>
      <c r="G27" s="29"/>
      <c r="H27" s="29"/>
    </row>
    <row r="28" spans="1:9" ht="15.75" customHeight="1" x14ac:dyDescent="0.25">
      <c r="A28" s="27" t="s">
        <v>26</v>
      </c>
    </row>
    <row r="30" spans="1:9" ht="15.75" customHeight="1" x14ac:dyDescent="0.25"/>
    <row r="31" spans="1:9" ht="15.75" customHeight="1" x14ac:dyDescent="0.25"/>
    <row r="32" spans="1:9" ht="15" customHeight="1" x14ac:dyDescent="0.25"/>
    <row r="33" ht="15" customHeight="1" x14ac:dyDescent="0.25"/>
    <row r="34" ht="15.75" customHeight="1" x14ac:dyDescent="0.25"/>
    <row r="35" ht="15.75" customHeight="1" x14ac:dyDescent="0.25"/>
    <row r="38" ht="15.75" customHeight="1" x14ac:dyDescent="0.25"/>
    <row r="39" ht="15.75" customHeight="1" x14ac:dyDescent="0.25"/>
    <row r="41" ht="15.75" customHeight="1" x14ac:dyDescent="0.25"/>
    <row r="43" ht="15.75" customHeight="1" x14ac:dyDescent="0.25"/>
    <row r="45" ht="15.75" customHeight="1" x14ac:dyDescent="0.25"/>
    <row r="46" ht="19.5" customHeight="1" x14ac:dyDescent="0.25"/>
    <row r="47" ht="15.75" customHeight="1" x14ac:dyDescent="0.25"/>
    <row r="49" ht="15" customHeight="1" x14ac:dyDescent="0.25"/>
    <row r="50" ht="15" customHeight="1" x14ac:dyDescent="0.25"/>
    <row r="51" ht="15" customHeight="1" x14ac:dyDescent="0.25"/>
    <row r="52" ht="18.75" customHeight="1" x14ac:dyDescent="0.25"/>
    <row r="53" ht="17.25" customHeight="1" x14ac:dyDescent="0.25"/>
    <row r="54" ht="15" customHeight="1" x14ac:dyDescent="0.25"/>
    <row r="55" ht="15" customHeight="1" x14ac:dyDescent="0.25"/>
  </sheetData>
  <mergeCells count="6">
    <mergeCell ref="H3:H5"/>
    <mergeCell ref="C3:C5"/>
    <mergeCell ref="D3:D5"/>
    <mergeCell ref="E3:E5"/>
    <mergeCell ref="F3:F5"/>
    <mergeCell ref="G3:G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9"/>
  <sheetViews>
    <sheetView showGridLines="0" zoomScale="110" zoomScaleNormal="110" workbookViewId="0">
      <selection activeCell="P20" sqref="P20"/>
    </sheetView>
  </sheetViews>
  <sheetFormatPr baseColWidth="10" defaultRowHeight="15" x14ac:dyDescent="0.25"/>
  <cols>
    <col min="1" max="1" width="5.875" style="1" customWidth="1"/>
    <col min="2" max="2" width="7.75" style="1" customWidth="1"/>
    <col min="3" max="3" width="3.125" style="1" customWidth="1"/>
    <col min="4" max="4" width="8.5" style="1" customWidth="1"/>
    <col min="5" max="5" width="3.625" style="1" customWidth="1"/>
    <col min="6" max="6" width="9.125" style="1" customWidth="1"/>
    <col min="7" max="7" width="4" style="1" customWidth="1"/>
    <col min="8" max="8" width="7.125" style="1" customWidth="1"/>
    <col min="9" max="9" width="2.375" style="1" customWidth="1"/>
    <col min="10" max="10" width="8.25" style="1" customWidth="1"/>
    <col min="11" max="11" width="5.875" style="1" customWidth="1"/>
    <col min="12" max="12" width="6" style="1" customWidth="1"/>
    <col min="13" max="13" width="11.375" style="1" customWidth="1"/>
    <col min="14" max="14" width="7.5" style="1" customWidth="1"/>
    <col min="15" max="16384" width="11" style="1"/>
  </cols>
  <sheetData>
    <row r="1" spans="1:17" ht="15.75" x14ac:dyDescent="0.25">
      <c r="B1" s="2"/>
      <c r="C1" s="2"/>
      <c r="D1" s="2"/>
      <c r="E1" s="2"/>
      <c r="F1" s="2"/>
      <c r="G1" s="2"/>
      <c r="H1" s="2"/>
      <c r="I1" s="2"/>
      <c r="J1" s="2"/>
      <c r="K1" s="2"/>
      <c r="L1" s="2"/>
      <c r="M1" s="2"/>
      <c r="N1" s="2"/>
    </row>
    <row r="2" spans="1:17" ht="15.75" x14ac:dyDescent="0.25">
      <c r="A2" s="30"/>
      <c r="B2" s="56" t="s">
        <v>88</v>
      </c>
      <c r="C2" s="56"/>
      <c r="D2" s="56"/>
      <c r="E2" s="56"/>
      <c r="F2" s="56"/>
      <c r="G2" s="56"/>
      <c r="H2" s="56"/>
      <c r="I2" s="56"/>
      <c r="J2" s="56"/>
      <c r="K2" s="56"/>
      <c r="L2" s="56"/>
      <c r="M2" s="56"/>
      <c r="N2" s="56"/>
      <c r="O2" s="2"/>
      <c r="P2" s="2"/>
      <c r="Q2" s="2"/>
    </row>
    <row r="3" spans="1:17" ht="15" customHeight="1" x14ac:dyDescent="0.25">
      <c r="A3" s="33"/>
      <c r="B3" s="85"/>
      <c r="C3" s="122"/>
      <c r="D3" s="119" t="s">
        <v>97</v>
      </c>
      <c r="E3" s="90"/>
      <c r="F3" s="119" t="s">
        <v>96</v>
      </c>
      <c r="G3" s="111"/>
      <c r="H3" s="119" t="s">
        <v>98</v>
      </c>
      <c r="I3" s="90"/>
      <c r="J3" s="120" t="s">
        <v>60</v>
      </c>
      <c r="K3" s="120" t="s">
        <v>61</v>
      </c>
      <c r="L3" s="120" t="s">
        <v>62</v>
      </c>
      <c r="M3" s="120" t="s">
        <v>99</v>
      </c>
      <c r="N3" s="120" t="s">
        <v>100</v>
      </c>
      <c r="O3" s="5"/>
      <c r="P3" s="2"/>
      <c r="Q3" s="2"/>
    </row>
    <row r="4" spans="1:17" ht="15.75" customHeight="1" x14ac:dyDescent="0.25">
      <c r="A4" s="33"/>
      <c r="B4" s="85"/>
      <c r="C4" s="122"/>
      <c r="D4" s="120"/>
      <c r="E4" s="90"/>
      <c r="F4" s="120"/>
      <c r="G4" s="111"/>
      <c r="H4" s="120"/>
      <c r="I4" s="90"/>
      <c r="J4" s="120"/>
      <c r="K4" s="120"/>
      <c r="L4" s="120"/>
      <c r="M4" s="120"/>
      <c r="N4" s="120"/>
      <c r="O4" s="57"/>
      <c r="P4" s="2"/>
      <c r="Q4" s="2"/>
    </row>
    <row r="5" spans="1:17" ht="15.75" customHeight="1" x14ac:dyDescent="0.25">
      <c r="A5" s="33"/>
      <c r="B5" s="85"/>
      <c r="C5" s="122"/>
      <c r="D5" s="120"/>
      <c r="E5" s="90"/>
      <c r="F5" s="120"/>
      <c r="G5" s="111"/>
      <c r="H5" s="120"/>
      <c r="I5" s="90"/>
      <c r="J5" s="120"/>
      <c r="K5" s="120"/>
      <c r="L5" s="120"/>
      <c r="M5" s="120"/>
      <c r="N5" s="120"/>
      <c r="O5" s="57"/>
      <c r="P5" s="118" t="s">
        <v>27</v>
      </c>
      <c r="Q5" s="118"/>
    </row>
    <row r="6" spans="1:17" ht="15.75" x14ac:dyDescent="0.25">
      <c r="B6" s="85"/>
      <c r="C6" s="122"/>
      <c r="D6" s="120"/>
      <c r="E6" s="90"/>
      <c r="F6" s="120"/>
      <c r="G6" s="111"/>
      <c r="H6" s="120"/>
      <c r="I6" s="90"/>
      <c r="J6" s="120"/>
      <c r="K6" s="120"/>
      <c r="L6" s="120"/>
      <c r="M6" s="120"/>
      <c r="N6" s="120"/>
      <c r="O6" s="57"/>
      <c r="P6" s="92"/>
      <c r="Q6" s="92"/>
    </row>
    <row r="7" spans="1:17" ht="15.75" x14ac:dyDescent="0.25">
      <c r="A7" s="41"/>
      <c r="B7" s="89"/>
      <c r="C7" s="89"/>
      <c r="D7" s="121"/>
      <c r="E7" s="91"/>
      <c r="F7" s="121"/>
      <c r="G7" s="91"/>
      <c r="H7" s="121"/>
      <c r="I7" s="91"/>
      <c r="J7" s="95"/>
      <c r="K7" s="95"/>
      <c r="L7" s="95"/>
      <c r="M7" s="95"/>
      <c r="N7" s="95"/>
      <c r="O7" s="57"/>
      <c r="P7" s="31" t="s">
        <v>28</v>
      </c>
      <c r="Q7" s="32"/>
    </row>
    <row r="8" spans="1:17" ht="15.75" x14ac:dyDescent="0.25">
      <c r="A8" s="41"/>
      <c r="B8" s="10">
        <v>1936</v>
      </c>
      <c r="C8" s="94"/>
      <c r="D8" s="90"/>
      <c r="E8" s="90"/>
      <c r="F8" s="90"/>
      <c r="G8" s="90"/>
      <c r="H8" s="90"/>
      <c r="I8" s="90"/>
      <c r="J8" s="90"/>
      <c r="K8" s="90"/>
      <c r="L8" s="90"/>
      <c r="M8" s="90"/>
      <c r="N8" s="90"/>
      <c r="O8" s="57"/>
      <c r="P8" s="34">
        <v>1933</v>
      </c>
      <c r="Q8" s="35">
        <v>3782</v>
      </c>
    </row>
    <row r="9" spans="1:17" ht="15.75" x14ac:dyDescent="0.25">
      <c r="A9" s="41"/>
      <c r="B9" s="96" t="s">
        <v>40</v>
      </c>
      <c r="C9" s="58" t="s">
        <v>63</v>
      </c>
      <c r="D9" s="38">
        <f>6800/1000</f>
        <v>6.8</v>
      </c>
      <c r="E9" s="38"/>
      <c r="F9" s="38">
        <f>14985.8/1000</f>
        <v>14.985799999999999</v>
      </c>
      <c r="G9" s="97"/>
      <c r="H9" s="59">
        <f>D9+F9</f>
        <v>21.785799999999998</v>
      </c>
      <c r="I9" s="59"/>
      <c r="J9" s="60">
        <v>15.7</v>
      </c>
      <c r="K9" s="97"/>
      <c r="L9" s="40">
        <f>H9+J9</f>
        <v>37.485799999999998</v>
      </c>
      <c r="M9" s="42">
        <f>(H9/Q11)*100</f>
        <v>0.40751589973812191</v>
      </c>
      <c r="N9" s="42">
        <f>(L9/Q11)*100</f>
        <v>0.70119341563785997</v>
      </c>
      <c r="O9" s="57"/>
      <c r="P9" s="34">
        <v>1934</v>
      </c>
      <c r="Q9" s="35">
        <v>4151</v>
      </c>
    </row>
    <row r="10" spans="1:17" ht="15.75" x14ac:dyDescent="0.25">
      <c r="A10" s="41"/>
      <c r="B10" s="61">
        <v>1937</v>
      </c>
      <c r="C10" s="58"/>
      <c r="D10" s="97"/>
      <c r="E10" s="97"/>
      <c r="F10" s="97"/>
      <c r="G10" s="97"/>
      <c r="H10" s="59"/>
      <c r="I10" s="59"/>
      <c r="J10" s="97"/>
      <c r="K10" s="97"/>
      <c r="L10" s="40"/>
      <c r="M10" s="37"/>
      <c r="N10" s="42"/>
      <c r="O10" s="57"/>
      <c r="P10" s="34">
        <v>1935</v>
      </c>
      <c r="Q10" s="35">
        <v>4540</v>
      </c>
    </row>
    <row r="11" spans="1:17" ht="15.75" x14ac:dyDescent="0.25">
      <c r="A11" s="41"/>
      <c r="B11" s="96" t="s">
        <v>40</v>
      </c>
      <c r="C11" s="58" t="s">
        <v>64</v>
      </c>
      <c r="D11" s="42">
        <v>16.5</v>
      </c>
      <c r="E11" s="38"/>
      <c r="F11" s="38">
        <v>72.8</v>
      </c>
      <c r="G11" s="38"/>
      <c r="H11" s="59">
        <f>D11+F11</f>
        <v>89.3</v>
      </c>
      <c r="I11" s="59"/>
      <c r="J11" s="40">
        <v>33.4</v>
      </c>
      <c r="K11" s="40"/>
      <c r="L11" s="40">
        <f>H11+J11</f>
        <v>122.69999999999999</v>
      </c>
      <c r="M11" s="42">
        <f>(H11/Q12)*100</f>
        <v>1.3132352941176471</v>
      </c>
      <c r="N11" s="42">
        <f>(L11/Q12)*100</f>
        <v>1.8044117647058822</v>
      </c>
      <c r="O11" s="62"/>
      <c r="P11" s="34">
        <v>1936</v>
      </c>
      <c r="Q11" s="35">
        <v>5346</v>
      </c>
    </row>
    <row r="12" spans="1:17" ht="15.75" x14ac:dyDescent="0.25">
      <c r="A12" s="41"/>
      <c r="B12" s="61">
        <v>1938</v>
      </c>
      <c r="C12" s="58"/>
      <c r="D12" s="37"/>
      <c r="E12" s="37"/>
      <c r="F12" s="37"/>
      <c r="G12" s="37"/>
      <c r="H12" s="59"/>
      <c r="I12" s="59"/>
      <c r="J12" s="37"/>
      <c r="K12" s="37"/>
      <c r="L12" s="40"/>
      <c r="M12" s="42"/>
      <c r="N12" s="42"/>
      <c r="O12" s="62"/>
      <c r="P12" s="34">
        <v>1937</v>
      </c>
      <c r="Q12" s="35">
        <v>6800</v>
      </c>
    </row>
    <row r="13" spans="1:17" ht="15.75" x14ac:dyDescent="0.25">
      <c r="A13" s="41"/>
      <c r="B13" s="86">
        <v>44988</v>
      </c>
      <c r="C13" s="58" t="s">
        <v>65</v>
      </c>
      <c r="D13" s="42">
        <v>19</v>
      </c>
      <c r="E13" s="58" t="s">
        <v>65</v>
      </c>
      <c r="F13" s="42">
        <v>69.598000000000056</v>
      </c>
      <c r="G13" s="42" t="s">
        <v>66</v>
      </c>
      <c r="H13" s="59">
        <f>L13-J13</f>
        <v>88.597999999999999</v>
      </c>
      <c r="I13" s="42" t="s">
        <v>67</v>
      </c>
      <c r="J13" s="42">
        <v>38.402000000000001</v>
      </c>
      <c r="K13" s="37"/>
      <c r="L13" s="40">
        <v>127</v>
      </c>
      <c r="M13" s="42">
        <f>((D13+F13)/Q$13)*100</f>
        <v>1.2168383463809924</v>
      </c>
      <c r="N13" s="42">
        <f>(L13/Q$13)*100</f>
        <v>1.7442658975415464</v>
      </c>
      <c r="O13" s="62"/>
      <c r="P13" s="34">
        <v>1938</v>
      </c>
      <c r="Q13" s="35">
        <v>7281</v>
      </c>
    </row>
    <row r="14" spans="1:17" ht="15.75" x14ac:dyDescent="0.25">
      <c r="A14" s="41"/>
      <c r="B14" s="86">
        <v>45077</v>
      </c>
      <c r="C14" s="58" t="s">
        <v>68</v>
      </c>
      <c r="D14" s="37">
        <v>22.2</v>
      </c>
      <c r="E14" s="37" t="s">
        <v>69</v>
      </c>
      <c r="F14" s="42">
        <f>H14-D14</f>
        <v>88.399999999999991</v>
      </c>
      <c r="G14" s="42" t="s">
        <v>70</v>
      </c>
      <c r="H14" s="59">
        <v>110.6</v>
      </c>
      <c r="I14" s="58" t="s">
        <v>68</v>
      </c>
      <c r="J14" s="42">
        <v>38.402000000000001</v>
      </c>
      <c r="K14" s="37"/>
      <c r="L14" s="40">
        <f>H14+J14</f>
        <v>149.00200000000001</v>
      </c>
      <c r="M14" s="42">
        <f>((D14+F14)/Q$13)*100</f>
        <v>1.519022112347205</v>
      </c>
      <c r="N14" s="42">
        <f>(L14/Q$13)*100</f>
        <v>2.0464496635077598</v>
      </c>
      <c r="O14" s="62"/>
      <c r="P14" s="62"/>
      <c r="Q14" s="62"/>
    </row>
    <row r="15" spans="1:17" ht="15.75" x14ac:dyDescent="0.25">
      <c r="A15" s="41"/>
      <c r="B15" s="96" t="s">
        <v>45</v>
      </c>
      <c r="C15" s="58" t="s">
        <v>71</v>
      </c>
      <c r="D15" s="37">
        <v>25.4</v>
      </c>
      <c r="E15" s="37" t="s">
        <v>69</v>
      </c>
      <c r="F15" s="42">
        <f>H15-D15</f>
        <v>100.798</v>
      </c>
      <c r="G15" s="42" t="s">
        <v>72</v>
      </c>
      <c r="H15" s="59">
        <f>L15-J15</f>
        <v>126.19799999999999</v>
      </c>
      <c r="I15" s="58" t="s">
        <v>71</v>
      </c>
      <c r="J15" s="42">
        <v>38.402000000000001</v>
      </c>
      <c r="K15" s="37"/>
      <c r="L15" s="40">
        <v>164.6</v>
      </c>
      <c r="M15" s="42">
        <f>((D15+F15)/Q$13)*100</f>
        <v>1.7332509270704577</v>
      </c>
      <c r="N15" s="42">
        <f>(L15/Q$13)*100</f>
        <v>2.2606784782310121</v>
      </c>
      <c r="O15" s="62"/>
      <c r="P15" s="62"/>
      <c r="Q15" s="62"/>
    </row>
    <row r="16" spans="1:17" ht="15.75" x14ac:dyDescent="0.25">
      <c r="A16" s="41"/>
      <c r="B16" s="87">
        <v>45260</v>
      </c>
      <c r="C16" s="46" t="s">
        <v>73</v>
      </c>
      <c r="D16" s="9">
        <v>27.8</v>
      </c>
      <c r="E16" s="37" t="s">
        <v>73</v>
      </c>
      <c r="F16" s="3">
        <v>113.9</v>
      </c>
      <c r="G16" s="42" t="s">
        <v>74</v>
      </c>
      <c r="H16" s="59">
        <f>L16-J16</f>
        <v>141.69799999999998</v>
      </c>
      <c r="I16" s="58" t="s">
        <v>75</v>
      </c>
      <c r="J16" s="63">
        <v>38.402000000000001</v>
      </c>
      <c r="K16" s="48"/>
      <c r="L16" s="40">
        <f>180.1</f>
        <v>180.1</v>
      </c>
      <c r="M16" s="42">
        <f>((D16+F16)/Q$13)*100</f>
        <v>1.9461612415876943</v>
      </c>
      <c r="N16" s="42">
        <f>(L16/Q$13)*100</f>
        <v>2.4735613239939567</v>
      </c>
      <c r="O16" s="62"/>
      <c r="P16" s="64"/>
      <c r="Q16" s="62"/>
    </row>
    <row r="17" spans="1:17" ht="15.75" x14ac:dyDescent="0.25">
      <c r="A17" s="41"/>
      <c r="B17" s="54"/>
      <c r="C17" s="46"/>
      <c r="D17" s="9"/>
      <c r="E17" s="37"/>
      <c r="F17" s="3"/>
      <c r="G17" s="42"/>
      <c r="H17" s="59"/>
      <c r="I17" s="58"/>
      <c r="J17" s="63"/>
      <c r="K17" s="48"/>
      <c r="L17" s="40"/>
      <c r="M17" s="42"/>
      <c r="N17" s="42"/>
      <c r="O17" s="62"/>
      <c r="P17" s="64"/>
      <c r="Q17" s="62"/>
    </row>
    <row r="18" spans="1:17" ht="15.75" x14ac:dyDescent="0.25">
      <c r="A18" s="41"/>
      <c r="B18" s="65" t="s">
        <v>48</v>
      </c>
      <c r="C18" s="66" t="s">
        <v>76</v>
      </c>
      <c r="D18" s="67">
        <v>28.7</v>
      </c>
      <c r="E18" s="67"/>
      <c r="F18" s="68">
        <v>112.9</v>
      </c>
      <c r="G18" s="68"/>
      <c r="H18" s="69">
        <f>L18-J18</f>
        <v>141.69999999999999</v>
      </c>
      <c r="I18" s="69"/>
      <c r="J18" s="70">
        <v>38.4</v>
      </c>
      <c r="K18" s="71"/>
      <c r="L18" s="71">
        <v>180.1</v>
      </c>
      <c r="M18" s="70">
        <f>((D18+F18)/Q$13)*100</f>
        <v>1.9447878038730944</v>
      </c>
      <c r="N18" s="70">
        <f>(L18/Q$13)*100</f>
        <v>2.4735613239939567</v>
      </c>
      <c r="O18" s="62"/>
      <c r="P18" s="62"/>
      <c r="Q18" s="62"/>
    </row>
    <row r="19" spans="1:17" ht="15.75" x14ac:dyDescent="0.25">
      <c r="A19" s="41"/>
      <c r="B19" s="72"/>
      <c r="C19" s="73"/>
      <c r="D19" s="74"/>
      <c r="E19" s="74"/>
      <c r="F19" s="75"/>
      <c r="G19" s="75"/>
      <c r="H19" s="76"/>
      <c r="I19" s="76"/>
      <c r="J19" s="77"/>
      <c r="K19" s="51"/>
      <c r="L19" s="51"/>
      <c r="M19" s="77"/>
      <c r="N19" s="70"/>
      <c r="O19" s="62"/>
      <c r="P19" s="62"/>
      <c r="Q19" s="62"/>
    </row>
    <row r="20" spans="1:17" ht="15.75" x14ac:dyDescent="0.25">
      <c r="A20" s="41"/>
      <c r="B20" s="65" t="s">
        <v>48</v>
      </c>
      <c r="C20" s="66" t="s">
        <v>77</v>
      </c>
      <c r="D20" s="67">
        <v>28.7</v>
      </c>
      <c r="E20" s="67"/>
      <c r="F20" s="78">
        <v>0</v>
      </c>
      <c r="G20" s="67"/>
      <c r="H20" s="78">
        <f>D20+F20</f>
        <v>28.7</v>
      </c>
      <c r="I20" s="67"/>
      <c r="J20" s="71">
        <v>0</v>
      </c>
      <c r="K20" s="71">
        <v>33.200000000000003</v>
      </c>
      <c r="L20" s="71">
        <v>118.3</v>
      </c>
      <c r="M20" s="70"/>
      <c r="N20" s="70">
        <f>(L20/Q$13)*100</f>
        <v>1.6247768163713774</v>
      </c>
      <c r="O20" s="62"/>
      <c r="P20" s="62"/>
      <c r="Q20" s="62"/>
    </row>
    <row r="21" spans="1:17" ht="15.75" x14ac:dyDescent="0.25">
      <c r="A21" s="41"/>
      <c r="B21" s="54"/>
      <c r="C21" s="46"/>
      <c r="D21" s="9"/>
      <c r="E21" s="9"/>
      <c r="F21" s="105"/>
      <c r="G21" s="9"/>
      <c r="H21" s="105"/>
      <c r="I21" s="9"/>
      <c r="J21" s="48"/>
      <c r="K21" s="48"/>
      <c r="L21" s="48"/>
      <c r="M21" s="63"/>
      <c r="N21" s="63"/>
      <c r="O21" s="62"/>
      <c r="P21" s="62"/>
      <c r="Q21" s="62"/>
    </row>
    <row r="22" spans="1:17" ht="15.75" x14ac:dyDescent="0.25">
      <c r="A22" s="41"/>
      <c r="B22" s="54"/>
      <c r="C22" s="46"/>
      <c r="D22" s="9"/>
      <c r="E22" s="9"/>
      <c r="F22" s="105"/>
      <c r="G22" s="9"/>
      <c r="H22" s="105"/>
      <c r="I22" s="9"/>
      <c r="J22" s="48"/>
      <c r="K22" s="48"/>
      <c r="L22" s="48"/>
      <c r="M22" s="63"/>
      <c r="N22" s="63"/>
      <c r="O22" s="62"/>
      <c r="P22" s="62"/>
      <c r="Q22" s="62"/>
    </row>
    <row r="23" spans="1:17" ht="15.75" x14ac:dyDescent="0.25">
      <c r="A23" s="41"/>
      <c r="B23" s="10" t="s">
        <v>103</v>
      </c>
      <c r="C23" s="10"/>
      <c r="D23" s="52"/>
      <c r="E23" s="52"/>
      <c r="F23" s="52"/>
      <c r="G23" s="52"/>
      <c r="H23" s="52"/>
      <c r="I23" s="52"/>
      <c r="J23" s="53"/>
      <c r="K23" s="53"/>
      <c r="L23" s="53"/>
      <c r="M23" s="53"/>
      <c r="N23" s="53"/>
      <c r="O23" s="62"/>
      <c r="P23" s="62"/>
      <c r="Q23" s="62"/>
    </row>
    <row r="24" spans="1:17" ht="15.75" customHeight="1" x14ac:dyDescent="0.25">
      <c r="A24" s="41"/>
      <c r="B24" s="123" t="s">
        <v>89</v>
      </c>
      <c r="C24" s="123"/>
      <c r="D24" s="123"/>
      <c r="E24" s="123"/>
      <c r="F24" s="123"/>
      <c r="G24" s="123"/>
      <c r="H24" s="123"/>
      <c r="I24" s="123"/>
      <c r="J24" s="123"/>
      <c r="K24" s="123"/>
      <c r="L24" s="123"/>
      <c r="M24" s="123"/>
      <c r="N24" s="123"/>
      <c r="O24" s="62"/>
      <c r="P24" s="62"/>
      <c r="Q24" s="62"/>
    </row>
    <row r="25" spans="1:17" ht="15.75" x14ac:dyDescent="0.25">
      <c r="A25" s="41"/>
      <c r="B25" s="123"/>
      <c r="C25" s="123"/>
      <c r="D25" s="123"/>
      <c r="E25" s="123"/>
      <c r="F25" s="123"/>
      <c r="G25" s="123"/>
      <c r="H25" s="123"/>
      <c r="I25" s="123"/>
      <c r="J25" s="123"/>
      <c r="K25" s="123"/>
      <c r="L25" s="123"/>
      <c r="M25" s="123"/>
      <c r="N25" s="123"/>
      <c r="O25" s="62"/>
      <c r="P25" s="62"/>
      <c r="Q25" s="62"/>
    </row>
    <row r="26" spans="1:17" ht="15.75" customHeight="1" x14ac:dyDescent="0.25">
      <c r="A26" s="41"/>
      <c r="B26" s="114" t="s">
        <v>90</v>
      </c>
      <c r="C26" s="114"/>
      <c r="D26" s="114"/>
      <c r="E26" s="114"/>
      <c r="F26" s="114"/>
      <c r="G26" s="114"/>
      <c r="H26" s="114"/>
      <c r="I26" s="114"/>
      <c r="J26" s="114"/>
      <c r="K26" s="114"/>
      <c r="L26" s="114"/>
      <c r="M26" s="114"/>
      <c r="N26" s="114"/>
      <c r="O26" s="62"/>
      <c r="P26" s="62"/>
      <c r="Q26" s="62"/>
    </row>
    <row r="27" spans="1:17" ht="15.75" x14ac:dyDescent="0.25">
      <c r="A27" s="41"/>
      <c r="B27" s="114"/>
      <c r="C27" s="114"/>
      <c r="D27" s="114"/>
      <c r="E27" s="114"/>
      <c r="F27" s="114"/>
      <c r="G27" s="114"/>
      <c r="H27" s="114"/>
      <c r="I27" s="114"/>
      <c r="J27" s="114"/>
      <c r="K27" s="114"/>
      <c r="L27" s="114"/>
      <c r="M27" s="114"/>
      <c r="N27" s="114"/>
      <c r="O27" s="62"/>
      <c r="P27" s="62"/>
      <c r="Q27" s="62"/>
    </row>
    <row r="28" spans="1:17" ht="15.75" customHeight="1" x14ac:dyDescent="0.25">
      <c r="A28" s="41"/>
      <c r="B28" s="114" t="s">
        <v>91</v>
      </c>
      <c r="C28" s="114"/>
      <c r="D28" s="114"/>
      <c r="E28" s="114"/>
      <c r="F28" s="114"/>
      <c r="G28" s="114"/>
      <c r="H28" s="114"/>
      <c r="I28" s="114"/>
      <c r="J28" s="114"/>
      <c r="K28" s="114"/>
      <c r="L28" s="114"/>
      <c r="M28" s="114"/>
      <c r="N28" s="114"/>
      <c r="O28" s="62"/>
      <c r="P28" s="62"/>
      <c r="Q28" s="62"/>
    </row>
    <row r="29" spans="1:17" ht="15.75" x14ac:dyDescent="0.25">
      <c r="A29" s="41"/>
      <c r="B29" s="114"/>
      <c r="C29" s="114"/>
      <c r="D29" s="114"/>
      <c r="E29" s="114"/>
      <c r="F29" s="114"/>
      <c r="G29" s="114"/>
      <c r="H29" s="114"/>
      <c r="I29" s="114"/>
      <c r="J29" s="114"/>
      <c r="K29" s="114"/>
      <c r="L29" s="114"/>
      <c r="M29" s="114"/>
      <c r="N29" s="114"/>
      <c r="O29" s="62"/>
      <c r="P29" s="62"/>
      <c r="Q29" s="62"/>
    </row>
    <row r="30" spans="1:17" ht="15.75" customHeight="1" x14ac:dyDescent="0.25">
      <c r="A30" s="41"/>
      <c r="B30" s="114" t="s">
        <v>78</v>
      </c>
      <c r="C30" s="114"/>
      <c r="D30" s="114"/>
      <c r="E30" s="114"/>
      <c r="F30" s="114"/>
      <c r="G30" s="114"/>
      <c r="H30" s="114"/>
      <c r="I30" s="114"/>
      <c r="J30" s="114"/>
      <c r="K30" s="114"/>
      <c r="L30" s="114"/>
      <c r="M30" s="114"/>
      <c r="N30" s="114"/>
      <c r="O30" s="62"/>
      <c r="P30" s="62"/>
      <c r="Q30" s="62"/>
    </row>
    <row r="31" spans="1:17" ht="15.75" customHeight="1" x14ac:dyDescent="0.25">
      <c r="A31" s="41"/>
      <c r="B31" s="115" t="s">
        <v>92</v>
      </c>
      <c r="C31" s="115"/>
      <c r="D31" s="115"/>
      <c r="E31" s="115"/>
      <c r="F31" s="115"/>
      <c r="G31" s="115"/>
      <c r="H31" s="115"/>
      <c r="I31" s="115"/>
      <c r="J31" s="115"/>
      <c r="K31" s="115"/>
      <c r="L31" s="115"/>
      <c r="M31" s="115"/>
      <c r="N31" s="115"/>
      <c r="O31" s="62"/>
      <c r="P31" s="62"/>
      <c r="Q31" s="62"/>
    </row>
    <row r="32" spans="1:17" ht="15.75" x14ac:dyDescent="0.25">
      <c r="A32" s="41"/>
      <c r="B32" s="115"/>
      <c r="C32" s="115"/>
      <c r="D32" s="115"/>
      <c r="E32" s="115"/>
      <c r="F32" s="115"/>
      <c r="G32" s="115"/>
      <c r="H32" s="115"/>
      <c r="I32" s="115"/>
      <c r="J32" s="115"/>
      <c r="K32" s="115"/>
      <c r="L32" s="115"/>
      <c r="M32" s="115"/>
      <c r="N32" s="115"/>
      <c r="O32" s="62"/>
      <c r="P32" s="62"/>
      <c r="Q32" s="62"/>
    </row>
    <row r="33" spans="1:17" ht="15.75" x14ac:dyDescent="0.25">
      <c r="A33" s="41"/>
      <c r="B33" s="114" t="s">
        <v>79</v>
      </c>
      <c r="C33" s="114"/>
      <c r="D33" s="114"/>
      <c r="E33" s="114"/>
      <c r="F33" s="114"/>
      <c r="G33" s="114"/>
      <c r="H33" s="114"/>
      <c r="I33" s="114"/>
      <c r="J33" s="114"/>
      <c r="K33" s="114"/>
      <c r="L33" s="114"/>
      <c r="M33" s="114"/>
      <c r="N33" s="114"/>
      <c r="O33" s="62"/>
      <c r="P33" s="62"/>
      <c r="Q33" s="62"/>
    </row>
    <row r="34" spans="1:17" ht="15.75" x14ac:dyDescent="0.25">
      <c r="A34" s="41"/>
      <c r="B34" s="114"/>
      <c r="C34" s="114"/>
      <c r="D34" s="114"/>
      <c r="E34" s="114"/>
      <c r="F34" s="114"/>
      <c r="G34" s="114"/>
      <c r="H34" s="114"/>
      <c r="I34" s="114"/>
      <c r="J34" s="114"/>
      <c r="K34" s="114"/>
      <c r="L34" s="114"/>
      <c r="M34" s="114"/>
      <c r="N34" s="114"/>
      <c r="O34" s="62"/>
      <c r="P34" s="62"/>
      <c r="Q34" s="62"/>
    </row>
    <row r="35" spans="1:17" ht="15.75" x14ac:dyDescent="0.25">
      <c r="A35" s="41"/>
      <c r="B35" s="114"/>
      <c r="C35" s="114"/>
      <c r="D35" s="114"/>
      <c r="E35" s="114"/>
      <c r="F35" s="114"/>
      <c r="G35" s="114"/>
      <c r="H35" s="114"/>
      <c r="I35" s="114"/>
      <c r="J35" s="114"/>
      <c r="K35" s="114"/>
      <c r="L35" s="114"/>
      <c r="M35" s="114"/>
      <c r="N35" s="114"/>
      <c r="O35" s="62"/>
      <c r="P35" s="62"/>
      <c r="Q35" s="62"/>
    </row>
    <row r="36" spans="1:17" ht="15.75" customHeight="1" x14ac:dyDescent="0.25">
      <c r="A36" s="41"/>
      <c r="B36" s="113" t="s">
        <v>80</v>
      </c>
      <c r="C36" s="113"/>
      <c r="D36" s="113"/>
      <c r="E36" s="113"/>
      <c r="F36" s="113"/>
      <c r="G36" s="113"/>
      <c r="H36" s="113"/>
      <c r="I36" s="113"/>
      <c r="J36" s="113"/>
      <c r="K36" s="113"/>
      <c r="L36" s="113"/>
      <c r="M36" s="113"/>
      <c r="N36" s="103"/>
      <c r="O36" s="62"/>
      <c r="P36" s="62"/>
      <c r="Q36" s="62"/>
    </row>
    <row r="37" spans="1:17" ht="15.75" x14ac:dyDescent="0.25">
      <c r="B37" s="113" t="s">
        <v>81</v>
      </c>
      <c r="C37" s="113"/>
      <c r="D37" s="113"/>
      <c r="E37" s="113"/>
      <c r="F37" s="113"/>
      <c r="G37" s="113"/>
      <c r="H37" s="113"/>
      <c r="I37" s="113"/>
      <c r="J37" s="113"/>
      <c r="K37" s="113"/>
      <c r="L37" s="113"/>
      <c r="M37" s="113"/>
      <c r="N37" s="113"/>
      <c r="O37" s="62"/>
      <c r="P37" s="62"/>
      <c r="Q37" s="62"/>
    </row>
    <row r="38" spans="1:17" ht="15.75" x14ac:dyDescent="0.25">
      <c r="B38" s="113"/>
      <c r="C38" s="113"/>
      <c r="D38" s="113"/>
      <c r="E38" s="113"/>
      <c r="F38" s="113"/>
      <c r="G38" s="113"/>
      <c r="H38" s="113"/>
      <c r="I38" s="113"/>
      <c r="J38" s="113"/>
      <c r="K38" s="113"/>
      <c r="L38" s="113"/>
      <c r="M38" s="113"/>
      <c r="N38" s="113"/>
      <c r="O38" s="62"/>
      <c r="P38" s="62"/>
      <c r="Q38" s="62"/>
    </row>
    <row r="39" spans="1:17" ht="15.75" x14ac:dyDescent="0.25">
      <c r="B39" s="113"/>
      <c r="C39" s="113"/>
      <c r="D39" s="113"/>
      <c r="E39" s="113"/>
      <c r="F39" s="113"/>
      <c r="G39" s="113"/>
      <c r="H39" s="113"/>
      <c r="I39" s="113"/>
      <c r="J39" s="113"/>
      <c r="K39" s="113"/>
      <c r="L39" s="113"/>
      <c r="M39" s="113"/>
      <c r="N39" s="113"/>
      <c r="O39" s="62"/>
      <c r="P39" s="62"/>
      <c r="Q39" s="62"/>
    </row>
    <row r="40" spans="1:17" ht="15" customHeight="1" x14ac:dyDescent="0.25">
      <c r="B40" s="113"/>
      <c r="C40" s="113"/>
      <c r="D40" s="113"/>
      <c r="E40" s="113"/>
      <c r="F40" s="113"/>
      <c r="G40" s="113"/>
      <c r="H40" s="113"/>
      <c r="I40" s="113"/>
      <c r="J40" s="113"/>
      <c r="K40" s="113"/>
      <c r="L40" s="113"/>
      <c r="M40" s="113"/>
      <c r="N40" s="113"/>
      <c r="O40" s="62"/>
      <c r="P40" s="62"/>
      <c r="Q40" s="62"/>
    </row>
    <row r="41" spans="1:17" ht="15" customHeight="1" x14ac:dyDescent="0.25">
      <c r="B41" s="113"/>
      <c r="C41" s="113"/>
      <c r="D41" s="113"/>
      <c r="E41" s="113"/>
      <c r="F41" s="113"/>
      <c r="G41" s="113"/>
      <c r="H41" s="113"/>
      <c r="I41" s="113"/>
      <c r="J41" s="113"/>
      <c r="K41" s="113"/>
      <c r="L41" s="113"/>
      <c r="M41" s="113"/>
      <c r="N41" s="113"/>
      <c r="O41" s="62"/>
      <c r="P41" s="62"/>
      <c r="Q41" s="62"/>
    </row>
    <row r="42" spans="1:17" ht="15.75" customHeight="1" x14ac:dyDescent="0.25">
      <c r="B42" s="114" t="s">
        <v>82</v>
      </c>
      <c r="C42" s="114"/>
      <c r="D42" s="114"/>
      <c r="E42" s="114"/>
      <c r="F42" s="114"/>
      <c r="G42" s="114"/>
      <c r="H42" s="114"/>
      <c r="I42" s="114"/>
      <c r="J42" s="114"/>
      <c r="K42" s="114"/>
      <c r="L42" s="114"/>
      <c r="M42" s="114"/>
      <c r="N42" s="114"/>
      <c r="O42" s="62"/>
      <c r="P42" s="62"/>
      <c r="Q42" s="62"/>
    </row>
    <row r="43" spans="1:17" ht="15.75" customHeight="1" x14ac:dyDescent="0.25">
      <c r="B43" s="114" t="s">
        <v>83</v>
      </c>
      <c r="C43" s="114"/>
      <c r="D43" s="114"/>
      <c r="E43" s="114"/>
      <c r="F43" s="114"/>
      <c r="G43" s="114"/>
      <c r="H43" s="114"/>
      <c r="I43" s="114"/>
      <c r="J43" s="114"/>
      <c r="K43" s="114"/>
      <c r="L43" s="114"/>
      <c r="M43" s="114"/>
      <c r="N43" s="114"/>
      <c r="O43" s="62"/>
      <c r="P43" s="62"/>
      <c r="Q43" s="62"/>
    </row>
    <row r="44" spans="1:17" ht="15.75" customHeight="1" x14ac:dyDescent="0.25">
      <c r="B44" s="114"/>
      <c r="C44" s="114"/>
      <c r="D44" s="114"/>
      <c r="E44" s="114"/>
      <c r="F44" s="114"/>
      <c r="G44" s="114"/>
      <c r="H44" s="114"/>
      <c r="I44" s="114"/>
      <c r="J44" s="114"/>
      <c r="K44" s="114"/>
      <c r="L44" s="114"/>
      <c r="M44" s="114"/>
      <c r="N44" s="114"/>
      <c r="O44" s="62"/>
      <c r="P44" s="62"/>
      <c r="Q44" s="62"/>
    </row>
    <row r="45" spans="1:17" ht="15.75" customHeight="1" x14ac:dyDescent="0.25">
      <c r="B45" s="114"/>
      <c r="C45" s="114"/>
      <c r="D45" s="114"/>
      <c r="E45" s="114"/>
      <c r="F45" s="114"/>
      <c r="G45" s="114"/>
      <c r="H45" s="114"/>
      <c r="I45" s="114"/>
      <c r="J45" s="114"/>
      <c r="K45" s="114"/>
      <c r="L45" s="114"/>
      <c r="M45" s="114"/>
      <c r="N45" s="114"/>
      <c r="O45" s="62"/>
      <c r="P45" s="62"/>
      <c r="Q45" s="62"/>
    </row>
    <row r="46" spans="1:17" ht="15.75" x14ac:dyDescent="0.25">
      <c r="B46" s="114"/>
      <c r="C46" s="114"/>
      <c r="D46" s="114"/>
      <c r="E46" s="114"/>
      <c r="F46" s="114"/>
      <c r="G46" s="114"/>
      <c r="H46" s="114"/>
      <c r="I46" s="114"/>
      <c r="J46" s="114"/>
      <c r="K46" s="114"/>
      <c r="L46" s="114"/>
      <c r="M46" s="114"/>
      <c r="N46" s="114"/>
      <c r="O46" s="62"/>
      <c r="P46" s="62"/>
      <c r="Q46" s="62"/>
    </row>
    <row r="47" spans="1:17" ht="15.75" x14ac:dyDescent="0.25">
      <c r="B47" s="114"/>
      <c r="C47" s="114"/>
      <c r="D47" s="114"/>
      <c r="E47" s="114"/>
      <c r="F47" s="114"/>
      <c r="G47" s="114"/>
      <c r="H47" s="114"/>
      <c r="I47" s="114"/>
      <c r="J47" s="114"/>
      <c r="K47" s="114"/>
      <c r="L47" s="114"/>
      <c r="M47" s="114"/>
      <c r="N47" s="114"/>
      <c r="O47" s="62"/>
      <c r="P47" s="62"/>
      <c r="Q47" s="62"/>
    </row>
    <row r="48" spans="1:17" ht="15.75" customHeight="1" x14ac:dyDescent="0.25">
      <c r="B48" s="117" t="s">
        <v>93</v>
      </c>
      <c r="C48" s="117"/>
      <c r="D48" s="117"/>
      <c r="E48" s="117"/>
      <c r="F48" s="117"/>
      <c r="G48" s="117"/>
      <c r="H48" s="117"/>
      <c r="I48" s="117"/>
      <c r="J48" s="117"/>
      <c r="K48" s="117"/>
      <c r="L48" s="117"/>
      <c r="M48" s="117"/>
      <c r="N48" s="102"/>
      <c r="O48" s="62"/>
      <c r="P48" s="62"/>
      <c r="Q48" s="62"/>
    </row>
    <row r="49" spans="2:17" ht="15.75" customHeight="1" x14ac:dyDescent="0.25">
      <c r="B49" s="114" t="s">
        <v>84</v>
      </c>
      <c r="C49" s="114"/>
      <c r="D49" s="114"/>
      <c r="E49" s="114"/>
      <c r="F49" s="114"/>
      <c r="G49" s="114"/>
      <c r="H49" s="114"/>
      <c r="I49" s="114"/>
      <c r="J49" s="114"/>
      <c r="K49" s="114"/>
      <c r="L49" s="114"/>
      <c r="M49" s="114"/>
      <c r="N49" s="114"/>
      <c r="O49" s="62"/>
      <c r="P49" s="62"/>
      <c r="Q49" s="62"/>
    </row>
    <row r="50" spans="2:17" ht="15.75" x14ac:dyDescent="0.25">
      <c r="B50" s="114" t="s">
        <v>85</v>
      </c>
      <c r="C50" s="114"/>
      <c r="D50" s="114"/>
      <c r="E50" s="114"/>
      <c r="F50" s="114"/>
      <c r="G50" s="114"/>
      <c r="H50" s="114"/>
      <c r="I50" s="114"/>
      <c r="J50" s="114"/>
      <c r="K50" s="114"/>
      <c r="L50" s="114"/>
      <c r="M50" s="114"/>
      <c r="N50" s="114"/>
      <c r="O50" s="62"/>
      <c r="P50" s="62"/>
      <c r="Q50" s="62"/>
    </row>
    <row r="51" spans="2:17" ht="15.75" x14ac:dyDescent="0.25">
      <c r="B51" s="114"/>
      <c r="C51" s="114"/>
      <c r="D51" s="114"/>
      <c r="E51" s="114"/>
      <c r="F51" s="114"/>
      <c r="G51" s="114"/>
      <c r="H51" s="114"/>
      <c r="I51" s="114"/>
      <c r="J51" s="114"/>
      <c r="K51" s="114"/>
      <c r="L51" s="114"/>
      <c r="M51" s="114"/>
      <c r="N51" s="114"/>
      <c r="O51" s="62"/>
      <c r="P51" s="62"/>
      <c r="Q51" s="62"/>
    </row>
    <row r="52" spans="2:17" ht="15.75" customHeight="1" x14ac:dyDescent="0.25">
      <c r="B52" s="115" t="s">
        <v>94</v>
      </c>
      <c r="C52" s="115"/>
      <c r="D52" s="115"/>
      <c r="E52" s="115"/>
      <c r="F52" s="115"/>
      <c r="G52" s="115"/>
      <c r="H52" s="115"/>
      <c r="I52" s="115"/>
      <c r="J52" s="115"/>
      <c r="K52" s="115"/>
      <c r="L52" s="115"/>
      <c r="M52" s="115"/>
      <c r="N52" s="115"/>
      <c r="O52" s="62"/>
      <c r="P52" s="62"/>
      <c r="Q52" s="62"/>
    </row>
    <row r="53" spans="2:17" ht="15.75" x14ac:dyDescent="0.25">
      <c r="B53" s="115"/>
      <c r="C53" s="115"/>
      <c r="D53" s="115"/>
      <c r="E53" s="115"/>
      <c r="F53" s="115"/>
      <c r="G53" s="115"/>
      <c r="H53" s="115"/>
      <c r="I53" s="115"/>
      <c r="J53" s="115"/>
      <c r="K53" s="115"/>
      <c r="L53" s="115"/>
      <c r="M53" s="115"/>
      <c r="N53" s="115"/>
      <c r="O53" s="62"/>
      <c r="P53" s="62"/>
      <c r="Q53" s="62"/>
    </row>
    <row r="54" spans="2:17" ht="15.75" x14ac:dyDescent="0.25">
      <c r="B54" s="115"/>
      <c r="C54" s="115"/>
      <c r="D54" s="115"/>
      <c r="E54" s="115"/>
      <c r="F54" s="115"/>
      <c r="G54" s="115"/>
      <c r="H54" s="115"/>
      <c r="I54" s="115"/>
      <c r="J54" s="115"/>
      <c r="K54" s="115"/>
      <c r="L54" s="115"/>
      <c r="M54" s="115"/>
      <c r="N54" s="115"/>
      <c r="O54" s="62"/>
      <c r="P54" s="62"/>
      <c r="Q54" s="62"/>
    </row>
    <row r="55" spans="2:17" ht="15.75" customHeight="1" x14ac:dyDescent="0.25">
      <c r="B55" s="115"/>
      <c r="C55" s="115"/>
      <c r="D55" s="115"/>
      <c r="E55" s="115"/>
      <c r="F55" s="115"/>
      <c r="G55" s="115"/>
      <c r="H55" s="115"/>
      <c r="I55" s="115"/>
      <c r="J55" s="115"/>
      <c r="K55" s="115"/>
      <c r="L55" s="115"/>
      <c r="M55" s="115"/>
      <c r="N55" s="115"/>
      <c r="O55" s="62"/>
      <c r="P55" s="62"/>
      <c r="Q55" s="62"/>
    </row>
    <row r="56" spans="2:17" ht="15.75" x14ac:dyDescent="0.25">
      <c r="B56" s="115"/>
      <c r="C56" s="115"/>
      <c r="D56" s="115"/>
      <c r="E56" s="115"/>
      <c r="F56" s="115"/>
      <c r="G56" s="115"/>
      <c r="H56" s="115"/>
      <c r="I56" s="115"/>
      <c r="J56" s="115"/>
      <c r="K56" s="115"/>
      <c r="L56" s="115"/>
      <c r="M56" s="115"/>
      <c r="N56" s="115"/>
      <c r="O56" s="2"/>
      <c r="P56" s="2"/>
      <c r="Q56" s="2"/>
    </row>
    <row r="57" spans="2:17" ht="15.75" x14ac:dyDescent="0.25">
      <c r="B57" s="116" t="s">
        <v>86</v>
      </c>
      <c r="C57" s="116"/>
      <c r="D57" s="116"/>
      <c r="E57" s="116"/>
      <c r="F57" s="116"/>
      <c r="G57" s="116"/>
      <c r="H57" s="116"/>
      <c r="I57" s="116"/>
      <c r="J57" s="116"/>
      <c r="K57" s="116"/>
      <c r="L57" s="116"/>
      <c r="M57" s="116"/>
      <c r="N57" s="116"/>
      <c r="O57" s="2"/>
      <c r="P57" s="2"/>
      <c r="Q57" s="2"/>
    </row>
    <row r="58" spans="2:17" ht="15.75" x14ac:dyDescent="0.25">
      <c r="B58" s="116"/>
      <c r="C58" s="116"/>
      <c r="D58" s="116"/>
      <c r="E58" s="116"/>
      <c r="F58" s="116"/>
      <c r="G58" s="116"/>
      <c r="H58" s="116"/>
      <c r="I58" s="116"/>
      <c r="J58" s="116"/>
      <c r="K58" s="116"/>
      <c r="L58" s="116"/>
      <c r="M58" s="116"/>
      <c r="N58" s="116"/>
      <c r="O58" s="2"/>
      <c r="P58" s="2"/>
      <c r="Q58" s="2"/>
    </row>
    <row r="59" spans="2:17" ht="19.5" customHeight="1" x14ac:dyDescent="0.25">
      <c r="B59" s="116"/>
      <c r="C59" s="116"/>
      <c r="D59" s="116"/>
      <c r="E59" s="116"/>
      <c r="F59" s="116"/>
      <c r="G59" s="116"/>
      <c r="H59" s="116"/>
      <c r="I59" s="116"/>
      <c r="J59" s="116"/>
      <c r="K59" s="116"/>
      <c r="L59" s="116"/>
      <c r="M59" s="116"/>
      <c r="N59" s="116"/>
      <c r="O59" s="2"/>
      <c r="P59" s="2"/>
      <c r="Q59" s="2"/>
    </row>
    <row r="60" spans="2:17" ht="15.75" customHeight="1" x14ac:dyDescent="0.25">
      <c r="B60" s="107" t="s">
        <v>87</v>
      </c>
      <c r="C60" s="107"/>
      <c r="D60" s="107"/>
      <c r="E60" s="107"/>
      <c r="F60" s="107"/>
      <c r="G60" s="107"/>
      <c r="H60" s="107"/>
      <c r="I60" s="107"/>
      <c r="J60" s="107"/>
      <c r="K60" s="107"/>
      <c r="L60" s="107"/>
      <c r="M60" s="107"/>
      <c r="N60" s="107"/>
      <c r="O60" s="2"/>
      <c r="P60" s="2"/>
      <c r="Q60" s="2"/>
    </row>
    <row r="61" spans="2:17" ht="15.75" customHeight="1" x14ac:dyDescent="0.25">
      <c r="B61" s="107"/>
      <c r="C61" s="107"/>
      <c r="D61" s="107"/>
      <c r="E61" s="107"/>
      <c r="F61" s="107"/>
      <c r="G61" s="107"/>
      <c r="H61" s="107"/>
      <c r="I61" s="107"/>
      <c r="J61" s="107"/>
      <c r="K61" s="107"/>
      <c r="L61" s="107"/>
      <c r="M61" s="107"/>
      <c r="N61" s="107"/>
      <c r="O61" s="2"/>
      <c r="P61" s="2"/>
      <c r="Q61" s="2"/>
    </row>
    <row r="62" spans="2:17" ht="15.75" x14ac:dyDescent="0.25">
      <c r="B62" s="101" t="s">
        <v>102</v>
      </c>
      <c r="C62" s="101"/>
      <c r="D62" s="46"/>
      <c r="E62" s="46"/>
      <c r="F62" s="46"/>
      <c r="G62" s="46"/>
      <c r="H62" s="46"/>
      <c r="I62" s="46"/>
      <c r="J62" s="46"/>
      <c r="K62" s="46"/>
      <c r="L62" s="46"/>
      <c r="M62" s="46"/>
      <c r="N62" s="46"/>
      <c r="O62" s="2"/>
      <c r="P62" s="2"/>
      <c r="Q62" s="2"/>
    </row>
    <row r="63" spans="2:17" ht="15" customHeight="1" x14ac:dyDescent="0.25"/>
    <row r="64" spans="2:17" ht="15" customHeight="1" x14ac:dyDescent="0.25"/>
    <row r="65" ht="15" customHeight="1" x14ac:dyDescent="0.25"/>
    <row r="66" ht="18.75" customHeight="1" x14ac:dyDescent="0.25"/>
    <row r="67" ht="17.25" customHeight="1" x14ac:dyDescent="0.25"/>
    <row r="68" ht="15" customHeight="1" x14ac:dyDescent="0.25"/>
    <row r="69" ht="15" customHeight="1" x14ac:dyDescent="0.25"/>
  </sheetData>
  <mergeCells count="27">
    <mergeCell ref="C3:C6"/>
    <mergeCell ref="D3:D7"/>
    <mergeCell ref="F3:F7"/>
    <mergeCell ref="G3:G6"/>
    <mergeCell ref="B33:N35"/>
    <mergeCell ref="B24:N25"/>
    <mergeCell ref="B26:N27"/>
    <mergeCell ref="B28:N29"/>
    <mergeCell ref="B30:N30"/>
    <mergeCell ref="B31:N32"/>
    <mergeCell ref="P5:Q5"/>
    <mergeCell ref="H3:H7"/>
    <mergeCell ref="J3:J6"/>
    <mergeCell ref="K3:K6"/>
    <mergeCell ref="L3:L6"/>
    <mergeCell ref="M3:M6"/>
    <mergeCell ref="N3:N6"/>
    <mergeCell ref="B60:N61"/>
    <mergeCell ref="B36:M36"/>
    <mergeCell ref="B37:N41"/>
    <mergeCell ref="B42:N42"/>
    <mergeCell ref="B52:N56"/>
    <mergeCell ref="B57:N59"/>
    <mergeCell ref="B43:N47"/>
    <mergeCell ref="B48:M48"/>
    <mergeCell ref="B49:N49"/>
    <mergeCell ref="B50:N51"/>
  </mergeCells>
  <pageMargins left="0.7" right="0.7" top="0.75" bottom="0.75" header="0.3" footer="0.3"/>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55"/>
  <sheetViews>
    <sheetView showGridLines="0" workbookViewId="0">
      <selection activeCell="B2" sqref="B2:K27"/>
    </sheetView>
  </sheetViews>
  <sheetFormatPr baseColWidth="10" defaultRowHeight="15" x14ac:dyDescent="0.25"/>
  <cols>
    <col min="1" max="1" width="10.75" style="1" customWidth="1"/>
    <col min="2" max="2" width="7.25" style="1" customWidth="1"/>
    <col min="3" max="3" width="4" style="1" customWidth="1"/>
    <col min="4" max="8" width="11" style="1"/>
    <col min="9" max="9" width="12.25" style="1" customWidth="1"/>
    <col min="10" max="10" width="12" style="1" customWidth="1"/>
    <col min="11" max="16384" width="11" style="1"/>
  </cols>
  <sheetData>
    <row r="2" spans="1:14" ht="15.75" x14ac:dyDescent="0.25">
      <c r="A2" s="13"/>
      <c r="B2" s="81" t="s">
        <v>95</v>
      </c>
      <c r="C2" s="81"/>
      <c r="D2" s="81"/>
      <c r="E2" s="81"/>
      <c r="F2" s="81"/>
      <c r="G2" s="81"/>
      <c r="H2" s="81"/>
      <c r="I2" s="81"/>
      <c r="J2" s="81"/>
      <c r="K2" s="81"/>
      <c r="L2" s="30"/>
    </row>
    <row r="3" spans="1:14" ht="15" customHeight="1" x14ac:dyDescent="0.25">
      <c r="B3" s="82"/>
      <c r="C3" s="82"/>
      <c r="D3" s="128" t="s">
        <v>29</v>
      </c>
      <c r="E3" s="125" t="s">
        <v>30</v>
      </c>
      <c r="F3" s="128" t="s">
        <v>31</v>
      </c>
      <c r="G3" s="125" t="s">
        <v>32</v>
      </c>
      <c r="H3" s="125" t="s">
        <v>33</v>
      </c>
      <c r="I3" s="125" t="s">
        <v>34</v>
      </c>
      <c r="J3" s="125" t="s">
        <v>35</v>
      </c>
      <c r="K3" s="125" t="s">
        <v>36</v>
      </c>
      <c r="L3" s="33"/>
      <c r="M3" s="92" t="s">
        <v>27</v>
      </c>
      <c r="N3" s="92"/>
    </row>
    <row r="4" spans="1:14" ht="15.75" customHeight="1" x14ac:dyDescent="0.25">
      <c r="B4" s="83"/>
      <c r="C4" s="83"/>
      <c r="D4" s="129"/>
      <c r="E4" s="126"/>
      <c r="F4" s="129"/>
      <c r="G4" s="126"/>
      <c r="H4" s="126"/>
      <c r="I4" s="126"/>
      <c r="J4" s="126"/>
      <c r="K4" s="126"/>
      <c r="L4" s="33"/>
      <c r="M4" s="31" t="s">
        <v>28</v>
      </c>
      <c r="N4" s="32"/>
    </row>
    <row r="5" spans="1:14" ht="15.75" customHeight="1" x14ac:dyDescent="0.25">
      <c r="B5" s="84"/>
      <c r="C5" s="84"/>
      <c r="D5" s="130"/>
      <c r="E5" s="127"/>
      <c r="F5" s="130"/>
      <c r="G5" s="127"/>
      <c r="H5" s="127"/>
      <c r="I5" s="127"/>
      <c r="J5" s="127"/>
      <c r="K5" s="127"/>
      <c r="L5" s="33"/>
      <c r="M5" s="34">
        <v>1933</v>
      </c>
      <c r="N5" s="35">
        <v>3782</v>
      </c>
    </row>
    <row r="6" spans="1:14" ht="15.75" x14ac:dyDescent="0.25">
      <c r="A6" s="15"/>
      <c r="B6" s="36">
        <v>1935</v>
      </c>
      <c r="C6" s="36"/>
      <c r="D6" s="37"/>
      <c r="E6" s="37"/>
      <c r="F6" s="37"/>
      <c r="G6" s="37"/>
      <c r="H6" s="37"/>
      <c r="I6" s="37"/>
      <c r="J6" s="37"/>
      <c r="K6" s="37"/>
      <c r="M6" s="34">
        <v>1934</v>
      </c>
      <c r="N6" s="35">
        <v>4151</v>
      </c>
    </row>
    <row r="7" spans="1:14" ht="15.75" x14ac:dyDescent="0.25">
      <c r="A7" s="15"/>
      <c r="B7" s="93" t="s">
        <v>37</v>
      </c>
      <c r="C7" s="93"/>
      <c r="D7" s="40">
        <f>15.6588</f>
        <v>15.658799999999999</v>
      </c>
      <c r="E7" s="38">
        <v>2.835</v>
      </c>
      <c r="F7" s="39" t="s">
        <v>2</v>
      </c>
      <c r="G7" s="40">
        <f>D7-E7</f>
        <v>12.823799999999999</v>
      </c>
      <c r="H7" s="40">
        <f>14763.9/1000</f>
        <v>14.7639</v>
      </c>
      <c r="I7" s="88">
        <f>G7+H7</f>
        <v>27.587699999999998</v>
      </c>
      <c r="J7" s="40">
        <f>((I7)/N$9)*100</f>
        <v>0.4057014705882353</v>
      </c>
      <c r="K7" s="40">
        <f>((G7)/N$7)*100</f>
        <v>0.28246255506607926</v>
      </c>
      <c r="L7" s="41"/>
      <c r="M7" s="34">
        <v>1935</v>
      </c>
      <c r="N7" s="35">
        <v>4540</v>
      </c>
    </row>
    <row r="8" spans="1:14" ht="15.75" x14ac:dyDescent="0.25">
      <c r="A8" s="15"/>
      <c r="B8" s="93" t="s">
        <v>38</v>
      </c>
      <c r="C8" s="93"/>
      <c r="D8" s="40">
        <f>19.366</f>
        <v>19.366</v>
      </c>
      <c r="E8" s="38">
        <v>3.028</v>
      </c>
      <c r="F8" s="39" t="s">
        <v>2</v>
      </c>
      <c r="G8" s="40">
        <f>D8-E8</f>
        <v>16.338000000000001</v>
      </c>
      <c r="H8" s="40">
        <f>14763.9/1000</f>
        <v>14.7639</v>
      </c>
      <c r="I8" s="88">
        <f>G8+H8</f>
        <v>31.101900000000001</v>
      </c>
      <c r="J8" s="40">
        <f>((I8)/N$9)*100</f>
        <v>0.45738088235294116</v>
      </c>
      <c r="K8" s="40">
        <f>((G8)/N$7)*100</f>
        <v>0.35986784140969164</v>
      </c>
      <c r="L8" s="41"/>
      <c r="M8" s="34">
        <v>1936</v>
      </c>
      <c r="N8" s="35">
        <v>5346</v>
      </c>
    </row>
    <row r="9" spans="1:14" ht="15.75" x14ac:dyDescent="0.25">
      <c r="A9" s="15"/>
      <c r="B9" s="93" t="s">
        <v>39</v>
      </c>
      <c r="C9" s="93"/>
      <c r="D9" s="40">
        <f>30.949</f>
        <v>30.949000000000002</v>
      </c>
      <c r="E9" s="38">
        <v>3.528</v>
      </c>
      <c r="F9" s="39" t="s">
        <v>2</v>
      </c>
      <c r="G9" s="40">
        <f>D9-E9</f>
        <v>27.421000000000003</v>
      </c>
      <c r="H9" s="40">
        <f>14763.9/1000</f>
        <v>14.7639</v>
      </c>
      <c r="I9" s="88">
        <f>G9+H9</f>
        <v>42.184899999999999</v>
      </c>
      <c r="J9" s="40">
        <f>((I9)/N$9)*100</f>
        <v>0.62036617647058823</v>
      </c>
      <c r="K9" s="40">
        <f>((G9)/N$7)*100</f>
        <v>0.60398678414096918</v>
      </c>
      <c r="L9" s="41"/>
      <c r="M9" s="34">
        <v>1937</v>
      </c>
      <c r="N9" s="35">
        <v>6800</v>
      </c>
    </row>
    <row r="10" spans="1:14" ht="15.75" x14ac:dyDescent="0.25">
      <c r="A10" s="15"/>
      <c r="B10" s="93" t="s">
        <v>40</v>
      </c>
      <c r="C10" s="93"/>
      <c r="D10" s="40">
        <f>26.494</f>
        <v>26.494</v>
      </c>
      <c r="E10" s="38">
        <v>4.1820000000000004</v>
      </c>
      <c r="F10" s="39" t="s">
        <v>2</v>
      </c>
      <c r="G10" s="40">
        <f>D10-E10</f>
        <v>22.311999999999998</v>
      </c>
      <c r="H10" s="40">
        <f>14763.9/1000</f>
        <v>14.7639</v>
      </c>
      <c r="I10" s="88">
        <f>G10+H10</f>
        <v>37.075899999999997</v>
      </c>
      <c r="J10" s="40">
        <f>((I10)/N$9)*100</f>
        <v>0.54523382352941163</v>
      </c>
      <c r="K10" s="40">
        <f>((G10)/N$7)*100</f>
        <v>0.49145374449339208</v>
      </c>
      <c r="L10" s="41"/>
      <c r="M10" s="34">
        <v>1938</v>
      </c>
      <c r="N10" s="35">
        <v>7281</v>
      </c>
    </row>
    <row r="11" spans="1:14" ht="15.75" x14ac:dyDescent="0.25">
      <c r="A11" s="15"/>
      <c r="B11" s="36">
        <v>1936</v>
      </c>
      <c r="C11" s="36"/>
      <c r="D11" s="40"/>
      <c r="E11" s="38"/>
      <c r="F11" s="39"/>
      <c r="G11" s="40"/>
      <c r="H11" s="40"/>
      <c r="I11" s="88"/>
      <c r="J11" s="40"/>
      <c r="K11" s="40"/>
      <c r="L11" s="41"/>
    </row>
    <row r="12" spans="1:14" ht="15.75" x14ac:dyDescent="0.25">
      <c r="A12" s="15"/>
      <c r="B12" s="93" t="s">
        <v>37</v>
      </c>
      <c r="C12" s="93"/>
      <c r="D12" s="40">
        <f>16.408</f>
        <v>16.408000000000001</v>
      </c>
      <c r="E12" s="38">
        <v>4.8369999999999997</v>
      </c>
      <c r="F12" s="39" t="s">
        <v>2</v>
      </c>
      <c r="G12" s="40">
        <f>D12-E12</f>
        <v>11.571000000000002</v>
      </c>
      <c r="H12" s="40">
        <f>15653.9/1000</f>
        <v>15.6539</v>
      </c>
      <c r="I12" s="88">
        <f>G12+H12</f>
        <v>27.224900000000002</v>
      </c>
      <c r="J12" s="40">
        <f>((I12)/N$9)*100</f>
        <v>0.40036617647058825</v>
      </c>
      <c r="K12" s="40">
        <f>((G12)/N$8)*100</f>
        <v>0.21644219977553311</v>
      </c>
      <c r="L12" s="41"/>
    </row>
    <row r="13" spans="1:14" ht="15.75" x14ac:dyDescent="0.25">
      <c r="A13" s="15"/>
      <c r="B13" s="93" t="s">
        <v>38</v>
      </c>
      <c r="C13" s="93"/>
      <c r="D13" s="40">
        <f>16.74</f>
        <v>16.739999999999998</v>
      </c>
      <c r="E13" s="38">
        <f>5.491</f>
        <v>5.4909999999999997</v>
      </c>
      <c r="F13" s="39" t="s">
        <v>2</v>
      </c>
      <c r="G13" s="40">
        <f>D13-E13</f>
        <v>11.248999999999999</v>
      </c>
      <c r="H13" s="40">
        <f>15653.9/1000</f>
        <v>15.6539</v>
      </c>
      <c r="I13" s="88">
        <f>G13+H13</f>
        <v>26.902899999999999</v>
      </c>
      <c r="J13" s="40">
        <f>((I13)/N$9)*100</f>
        <v>0.39563088235294119</v>
      </c>
      <c r="K13" s="40">
        <f>((G13)/N$8)*100</f>
        <v>0.21041900486344928</v>
      </c>
      <c r="L13" s="41"/>
    </row>
    <row r="14" spans="1:14" ht="15.75" x14ac:dyDescent="0.25">
      <c r="A14" s="15"/>
      <c r="B14" s="93" t="s">
        <v>39</v>
      </c>
      <c r="C14" s="93"/>
      <c r="D14" s="40">
        <f>10.991</f>
        <v>10.991</v>
      </c>
      <c r="E14" s="38">
        <f>6.145</f>
        <v>6.1449999999999996</v>
      </c>
      <c r="F14" s="39" t="s">
        <v>2</v>
      </c>
      <c r="G14" s="40">
        <f>D14-E14</f>
        <v>4.8460000000000001</v>
      </c>
      <c r="H14" s="40">
        <v>27.7</v>
      </c>
      <c r="I14" s="88">
        <f>G14+H14</f>
        <v>32.545999999999999</v>
      </c>
      <c r="J14" s="40">
        <f>((I14)/N$9)*100</f>
        <v>0.47861764705882354</v>
      </c>
      <c r="K14" s="40">
        <f>((G14)/N$8)*100</f>
        <v>9.0647212869435098E-2</v>
      </c>
      <c r="L14" s="41"/>
    </row>
    <row r="15" spans="1:14" ht="15.75" x14ac:dyDescent="0.25">
      <c r="A15" s="15"/>
      <c r="B15" s="93" t="s">
        <v>40</v>
      </c>
      <c r="C15" s="93"/>
      <c r="D15" s="40">
        <f>3.524</f>
        <v>3.524</v>
      </c>
      <c r="E15" s="38">
        <f>6.8</f>
        <v>6.8</v>
      </c>
      <c r="F15" s="38">
        <f>14.985</f>
        <v>14.984999999999999</v>
      </c>
      <c r="G15" s="40">
        <f>-F15-E15+D15</f>
        <v>-18.260999999999999</v>
      </c>
      <c r="H15" s="40">
        <v>27.7</v>
      </c>
      <c r="I15" s="88">
        <f>G15+H15</f>
        <v>9.4390000000000001</v>
      </c>
      <c r="J15" s="40">
        <f>((I15)/N$9)*100</f>
        <v>0.13880882352941176</v>
      </c>
      <c r="K15" s="40">
        <f>((G15)/N$8)*100</f>
        <v>-0.34158249158249154</v>
      </c>
      <c r="L15" s="41"/>
    </row>
    <row r="16" spans="1:14" ht="15.75" x14ac:dyDescent="0.25">
      <c r="A16" s="15"/>
      <c r="B16" s="36">
        <v>1937</v>
      </c>
      <c r="C16" s="36"/>
      <c r="D16" s="40"/>
      <c r="E16" s="38"/>
      <c r="F16" s="38"/>
      <c r="G16" s="40"/>
      <c r="H16" s="40"/>
      <c r="I16" s="38"/>
      <c r="J16" s="40"/>
      <c r="K16" s="40"/>
      <c r="L16" s="41"/>
    </row>
    <row r="17" spans="1:12" ht="15.75" x14ac:dyDescent="0.25">
      <c r="A17" s="15"/>
      <c r="B17" s="93" t="s">
        <v>37</v>
      </c>
      <c r="C17" s="93"/>
      <c r="D17" s="40">
        <f>4.3118</f>
        <v>4.3117999999999999</v>
      </c>
      <c r="E17" s="38">
        <f>9.147</f>
        <v>9.1470000000000002</v>
      </c>
      <c r="F17" s="38">
        <f>39.158</f>
        <v>39.158000000000001</v>
      </c>
      <c r="G17" s="40">
        <f>-F17-E17+D17</f>
        <v>-43.993200000000002</v>
      </c>
      <c r="H17" s="40">
        <f>33117.5/1000</f>
        <v>33.1175</v>
      </c>
      <c r="I17" s="40">
        <f>G17+H17</f>
        <v>-10.875700000000002</v>
      </c>
      <c r="J17" s="40">
        <f>((I17)/N$9)*100</f>
        <v>-0.15993676470588239</v>
      </c>
      <c r="K17" s="40">
        <f>((G17)/N$9)*100</f>
        <v>-0.64695882352941181</v>
      </c>
      <c r="L17" s="41"/>
    </row>
    <row r="18" spans="1:12" ht="15.75" x14ac:dyDescent="0.25">
      <c r="A18" s="15"/>
      <c r="B18" s="93" t="s">
        <v>38</v>
      </c>
      <c r="C18" s="93"/>
      <c r="D18" s="40">
        <f>-1.0302</f>
        <v>-1.0302</v>
      </c>
      <c r="E18" s="38">
        <f>12.275</f>
        <v>12.275</v>
      </c>
      <c r="F18" s="38">
        <f>64.822</f>
        <v>64.822000000000003</v>
      </c>
      <c r="G18" s="40">
        <f>-F18-E18+D18</f>
        <v>-78.127200000000002</v>
      </c>
      <c r="H18" s="40">
        <f>33117.5/1000</f>
        <v>33.1175</v>
      </c>
      <c r="I18" s="40">
        <f>G18+H18</f>
        <v>-45.009700000000002</v>
      </c>
      <c r="J18" s="40">
        <f>((I18)/N$9)*100</f>
        <v>-0.66190735294117653</v>
      </c>
      <c r="K18" s="40">
        <f>((G18)/N$9)*100</f>
        <v>-1.148929411764706</v>
      </c>
      <c r="L18" s="41"/>
    </row>
    <row r="19" spans="1:12" ht="15.75" x14ac:dyDescent="0.25">
      <c r="A19" s="15"/>
      <c r="B19" s="93" t="s">
        <v>39</v>
      </c>
      <c r="C19" s="93"/>
      <c r="D19" s="40">
        <v>1.2050000000000001</v>
      </c>
      <c r="E19" s="38">
        <f>15.012</f>
        <v>15.012</v>
      </c>
      <c r="F19" s="38">
        <f>81.949</f>
        <v>81.948999999999998</v>
      </c>
      <c r="G19" s="40">
        <f>-F19-E19+D19</f>
        <v>-95.756</v>
      </c>
      <c r="H19" s="40">
        <f>33117.5/1000</f>
        <v>33.1175</v>
      </c>
      <c r="I19" s="40">
        <f>G19+H19</f>
        <v>-62.638500000000001</v>
      </c>
      <c r="J19" s="40">
        <f>((I19)/N$9)*100</f>
        <v>-0.92115441176470592</v>
      </c>
      <c r="K19" s="40">
        <f>((G19)/N$9)*100</f>
        <v>-1.4081764705882354</v>
      </c>
      <c r="L19" s="41"/>
    </row>
    <row r="20" spans="1:12" ht="15.75" x14ac:dyDescent="0.25">
      <c r="A20" s="15"/>
      <c r="B20" s="93" t="s">
        <v>40</v>
      </c>
      <c r="C20" s="93" t="s">
        <v>41</v>
      </c>
      <c r="D20" s="39" t="s">
        <v>2</v>
      </c>
      <c r="E20" s="38">
        <v>16.5</v>
      </c>
      <c r="F20" s="38">
        <v>72.8</v>
      </c>
      <c r="G20" s="42">
        <f>-(E20+F20)</f>
        <v>-89.3</v>
      </c>
      <c r="H20" s="40">
        <f>33.117</f>
        <v>33.116999999999997</v>
      </c>
      <c r="I20" s="40">
        <v>-122.4</v>
      </c>
      <c r="J20" s="40">
        <f>((I20)/N$9)*100</f>
        <v>-1.8000000000000003</v>
      </c>
      <c r="K20" s="40">
        <f>((G20)/N$9)*100</f>
        <v>-1.3132352941176471</v>
      </c>
      <c r="L20" s="41"/>
    </row>
    <row r="21" spans="1:12" ht="15.75" x14ac:dyDescent="0.25">
      <c r="A21" s="15"/>
      <c r="B21" s="36">
        <v>1938</v>
      </c>
      <c r="C21" s="36"/>
      <c r="D21" s="39" t="s">
        <v>2</v>
      </c>
      <c r="E21" s="37"/>
      <c r="F21" s="37"/>
      <c r="G21" s="42"/>
      <c r="H21" s="37"/>
      <c r="I21" s="40"/>
      <c r="J21" s="40"/>
      <c r="K21" s="40"/>
      <c r="L21" s="41"/>
    </row>
    <row r="22" spans="1:12" ht="15.75" customHeight="1" x14ac:dyDescent="0.25">
      <c r="B22" s="43" t="s">
        <v>42</v>
      </c>
      <c r="C22" s="43" t="s">
        <v>41</v>
      </c>
      <c r="D22" s="39" t="s">
        <v>2</v>
      </c>
      <c r="E22" s="38">
        <v>19</v>
      </c>
      <c r="F22" s="44">
        <v>69.599999999999994</v>
      </c>
      <c r="G22" s="42">
        <v>-88.6</v>
      </c>
      <c r="H22" s="40">
        <v>38.402000000000001</v>
      </c>
      <c r="I22" s="40">
        <v>-127</v>
      </c>
      <c r="J22" s="40">
        <f t="shared" ref="J22:J27" si="0">((I22)/N$10)*100</f>
        <v>-1.7442658975415464</v>
      </c>
      <c r="K22" s="40">
        <f>((G22)/N$10)*100</f>
        <v>-1.2168658151352836</v>
      </c>
      <c r="L22" s="41"/>
    </row>
    <row r="23" spans="1:12" ht="15.75" x14ac:dyDescent="0.25">
      <c r="B23" s="43" t="s">
        <v>43</v>
      </c>
      <c r="C23" s="43" t="s">
        <v>44</v>
      </c>
      <c r="D23" s="39" t="s">
        <v>2</v>
      </c>
      <c r="E23" s="38">
        <v>21.6</v>
      </c>
      <c r="F23" s="45">
        <v>89</v>
      </c>
      <c r="G23" s="42">
        <v>-110.6</v>
      </c>
      <c r="H23" s="40">
        <v>38.402000000000001</v>
      </c>
      <c r="I23" s="40">
        <v>-149</v>
      </c>
      <c r="J23" s="40">
        <f t="shared" si="0"/>
        <v>-2.0464221947534682</v>
      </c>
      <c r="K23" s="40">
        <f>((G23)/N$10)*100</f>
        <v>-1.519022112347205</v>
      </c>
      <c r="L23" s="41"/>
    </row>
    <row r="24" spans="1:12" ht="15.75" customHeight="1" x14ac:dyDescent="0.25">
      <c r="B24" s="93" t="s">
        <v>45</v>
      </c>
      <c r="C24" s="93" t="s">
        <v>46</v>
      </c>
      <c r="D24" s="39" t="s">
        <v>2</v>
      </c>
      <c r="E24" s="38">
        <v>25.4</v>
      </c>
      <c r="F24" s="45">
        <v>100.8</v>
      </c>
      <c r="G24" s="42">
        <v>-126.2</v>
      </c>
      <c r="H24" s="40">
        <v>38.402000000000001</v>
      </c>
      <c r="I24" s="40">
        <v>-164.6</v>
      </c>
      <c r="J24" s="40">
        <f t="shared" si="0"/>
        <v>-2.2606784782310121</v>
      </c>
      <c r="K24" s="40">
        <f>((G24)/N$10)*100</f>
        <v>-1.7332783958247493</v>
      </c>
      <c r="L24" s="41"/>
    </row>
    <row r="25" spans="1:12" ht="15.75" x14ac:dyDescent="0.25">
      <c r="B25" s="43" t="s">
        <v>47</v>
      </c>
      <c r="C25" s="43" t="s">
        <v>41</v>
      </c>
      <c r="D25" s="39" t="s">
        <v>2</v>
      </c>
      <c r="E25" s="38">
        <v>27.8</v>
      </c>
      <c r="F25" s="45">
        <v>113.9</v>
      </c>
      <c r="G25" s="42">
        <v>-141.69999999999999</v>
      </c>
      <c r="H25" s="40">
        <v>38.402000000000001</v>
      </c>
      <c r="I25" s="40">
        <v>-180.1</v>
      </c>
      <c r="J25" s="40">
        <f t="shared" si="0"/>
        <v>-2.4735613239939567</v>
      </c>
      <c r="K25" s="40">
        <f>((G25)/N$10)*100</f>
        <v>-1.9461612415876937</v>
      </c>
      <c r="L25" s="41"/>
    </row>
    <row r="26" spans="1:12" ht="15.75" customHeight="1" x14ac:dyDescent="0.25">
      <c r="B26" s="46" t="s">
        <v>48</v>
      </c>
      <c r="C26" s="46" t="s">
        <v>49</v>
      </c>
      <c r="D26" s="47" t="s">
        <v>2</v>
      </c>
      <c r="E26" s="38">
        <v>28.7</v>
      </c>
      <c r="F26" s="3">
        <v>113</v>
      </c>
      <c r="G26" s="42">
        <f>-141.7</f>
        <v>-141.69999999999999</v>
      </c>
      <c r="H26" s="40">
        <v>38.402000000000001</v>
      </c>
      <c r="I26" s="40">
        <v>-180.1</v>
      </c>
      <c r="J26" s="40">
        <f t="shared" si="0"/>
        <v>-2.4735613239939567</v>
      </c>
      <c r="K26" s="48">
        <f>((G26)/N$10)*100</f>
        <v>-1.9461612415876937</v>
      </c>
      <c r="L26" s="41"/>
    </row>
    <row r="27" spans="1:12" ht="15.75" x14ac:dyDescent="0.25">
      <c r="B27" s="49" t="s">
        <v>48</v>
      </c>
      <c r="C27" s="49" t="s">
        <v>49</v>
      </c>
      <c r="D27" s="50" t="s">
        <v>2</v>
      </c>
      <c r="E27" s="50" t="s">
        <v>2</v>
      </c>
      <c r="F27" s="50" t="s">
        <v>2</v>
      </c>
      <c r="G27" s="50" t="s">
        <v>2</v>
      </c>
      <c r="H27" s="50" t="s">
        <v>2</v>
      </c>
      <c r="I27" s="51">
        <v>118.2</v>
      </c>
      <c r="J27" s="51">
        <f t="shared" si="0"/>
        <v>1.6234033786567779</v>
      </c>
      <c r="K27" s="51"/>
      <c r="L27" s="41"/>
    </row>
    <row r="28" spans="1:12" ht="15.75" customHeight="1" x14ac:dyDescent="0.25">
      <c r="B28" s="10"/>
      <c r="C28" s="10"/>
      <c r="D28" s="52"/>
      <c r="E28" s="52"/>
      <c r="F28" s="52"/>
      <c r="G28" s="53"/>
      <c r="H28" s="53"/>
      <c r="I28" s="53"/>
      <c r="J28" s="53"/>
      <c r="K28" s="53"/>
      <c r="L28" s="41"/>
    </row>
    <row r="29" spans="1:12" ht="15.75" x14ac:dyDescent="0.25">
      <c r="B29" s="10" t="s">
        <v>50</v>
      </c>
      <c r="C29" s="10"/>
      <c r="D29" s="52"/>
      <c r="E29" s="52"/>
      <c r="F29" s="52"/>
      <c r="G29" s="53"/>
      <c r="H29" s="53"/>
      <c r="I29" s="53"/>
      <c r="J29" s="53"/>
      <c r="K29" s="53"/>
      <c r="L29" s="41"/>
    </row>
    <row r="30" spans="1:12" ht="15.75" customHeight="1" x14ac:dyDescent="0.25">
      <c r="B30" s="124" t="s">
        <v>51</v>
      </c>
      <c r="C30" s="124"/>
      <c r="D30" s="124"/>
      <c r="E30" s="124"/>
      <c r="F30" s="124"/>
      <c r="G30" s="124"/>
      <c r="H30" s="124"/>
      <c r="I30" s="124"/>
      <c r="J30" s="124"/>
      <c r="K30" s="124"/>
      <c r="L30" s="41"/>
    </row>
    <row r="31" spans="1:12" ht="15.75" customHeight="1" x14ac:dyDescent="0.25">
      <c r="B31" s="124"/>
      <c r="C31" s="124"/>
      <c r="D31" s="124"/>
      <c r="E31" s="124"/>
      <c r="F31" s="124"/>
      <c r="G31" s="124"/>
      <c r="H31" s="124"/>
      <c r="I31" s="124"/>
      <c r="J31" s="124"/>
      <c r="K31" s="124"/>
    </row>
    <row r="32" spans="1:12" ht="15" customHeight="1" x14ac:dyDescent="0.25">
      <c r="B32" s="124" t="s">
        <v>52</v>
      </c>
      <c r="C32" s="124"/>
      <c r="D32" s="124"/>
      <c r="E32" s="124"/>
      <c r="F32" s="124"/>
      <c r="G32" s="124"/>
      <c r="H32" s="124"/>
      <c r="I32" s="124"/>
      <c r="J32" s="124"/>
      <c r="K32" s="124"/>
    </row>
    <row r="33" spans="2:11" ht="15" customHeight="1" x14ac:dyDescent="0.25">
      <c r="B33" s="124"/>
      <c r="C33" s="124"/>
      <c r="D33" s="124"/>
      <c r="E33" s="124"/>
      <c r="F33" s="124"/>
      <c r="G33" s="124"/>
      <c r="H33" s="124"/>
      <c r="I33" s="124"/>
      <c r="J33" s="124"/>
      <c r="K33" s="124"/>
    </row>
    <row r="34" spans="2:11" ht="15.75" customHeight="1" x14ac:dyDescent="0.25">
      <c r="B34" s="54" t="s">
        <v>53</v>
      </c>
      <c r="C34" s="54"/>
      <c r="D34" s="55"/>
      <c r="E34" s="55"/>
      <c r="F34" s="55"/>
      <c r="G34" s="55"/>
      <c r="H34" s="55"/>
      <c r="I34" s="55"/>
      <c r="J34" s="55"/>
      <c r="K34" s="55"/>
    </row>
    <row r="35" spans="2:11" ht="15.75" customHeight="1" x14ac:dyDescent="0.25">
      <c r="B35" s="124" t="s">
        <v>54</v>
      </c>
      <c r="C35" s="124"/>
      <c r="D35" s="124"/>
      <c r="E35" s="124"/>
      <c r="F35" s="124"/>
      <c r="G35" s="124"/>
      <c r="H35" s="124"/>
      <c r="I35" s="124"/>
      <c r="J35" s="124"/>
      <c r="K35" s="124"/>
    </row>
    <row r="36" spans="2:11" x14ac:dyDescent="0.25">
      <c r="B36" s="124"/>
      <c r="C36" s="124"/>
      <c r="D36" s="124"/>
      <c r="E36" s="124"/>
      <c r="F36" s="124"/>
      <c r="G36" s="124"/>
      <c r="H36" s="124"/>
      <c r="I36" s="124"/>
      <c r="J36" s="124"/>
      <c r="K36" s="124"/>
    </row>
    <row r="37" spans="2:11" x14ac:dyDescent="0.25">
      <c r="B37" s="124"/>
      <c r="C37" s="124"/>
      <c r="D37" s="124"/>
      <c r="E37" s="124"/>
      <c r="F37" s="124"/>
      <c r="G37" s="124"/>
      <c r="H37" s="124"/>
      <c r="I37" s="124"/>
      <c r="J37" s="124"/>
      <c r="K37" s="124"/>
    </row>
    <row r="38" spans="2:11" x14ac:dyDescent="0.25">
      <c r="B38" s="124" t="s">
        <v>55</v>
      </c>
      <c r="C38" s="124"/>
      <c r="D38" s="124"/>
      <c r="E38" s="124"/>
      <c r="F38" s="124"/>
      <c r="G38" s="124"/>
      <c r="H38" s="124"/>
      <c r="I38" s="124"/>
      <c r="J38" s="124"/>
      <c r="K38" s="124"/>
    </row>
    <row r="39" spans="2:11" ht="15.75" customHeight="1" x14ac:dyDescent="0.25">
      <c r="B39" s="124"/>
      <c r="C39" s="124"/>
      <c r="D39" s="124"/>
      <c r="E39" s="124"/>
      <c r="F39" s="124"/>
      <c r="G39" s="124"/>
      <c r="H39" s="124"/>
      <c r="I39" s="124"/>
      <c r="J39" s="124"/>
      <c r="K39" s="124"/>
    </row>
    <row r="40" spans="2:11" ht="15.75" x14ac:dyDescent="0.25">
      <c r="B40" s="132" t="s">
        <v>101</v>
      </c>
      <c r="C40" s="132"/>
      <c r="D40" s="132"/>
      <c r="E40" s="132"/>
      <c r="F40" s="132"/>
      <c r="G40" s="132"/>
      <c r="H40" s="132"/>
      <c r="I40" s="132"/>
      <c r="J40" s="132"/>
      <c r="K40" s="132"/>
    </row>
    <row r="41" spans="2:11" ht="15.75" customHeight="1" x14ac:dyDescent="0.25">
      <c r="B41" s="124" t="s">
        <v>56</v>
      </c>
      <c r="C41" s="124"/>
      <c r="D41" s="124"/>
      <c r="E41" s="124"/>
      <c r="F41" s="124"/>
      <c r="G41" s="124"/>
      <c r="H41" s="124"/>
      <c r="I41" s="124"/>
      <c r="J41" s="124"/>
      <c r="K41" s="124"/>
    </row>
    <row r="42" spans="2:11" x14ac:dyDescent="0.25">
      <c r="B42" s="124"/>
      <c r="C42" s="124"/>
      <c r="D42" s="124"/>
      <c r="E42" s="124"/>
      <c r="F42" s="124"/>
      <c r="G42" s="124"/>
      <c r="H42" s="124"/>
      <c r="I42" s="124"/>
      <c r="J42" s="124"/>
      <c r="K42" s="124"/>
    </row>
    <row r="43" spans="2:11" x14ac:dyDescent="0.25">
      <c r="B43" s="124" t="s">
        <v>57</v>
      </c>
      <c r="C43" s="124"/>
      <c r="D43" s="124"/>
      <c r="E43" s="124"/>
      <c r="F43" s="124"/>
      <c r="G43" s="124"/>
      <c r="H43" s="124"/>
      <c r="I43" s="124"/>
      <c r="J43" s="124"/>
      <c r="K43" s="124"/>
    </row>
    <row r="44" spans="2:11" x14ac:dyDescent="0.25">
      <c r="B44" s="124"/>
      <c r="C44" s="124"/>
      <c r="D44" s="124"/>
      <c r="E44" s="124"/>
      <c r="F44" s="124"/>
      <c r="G44" s="124"/>
      <c r="H44" s="124"/>
      <c r="I44" s="124"/>
      <c r="J44" s="124"/>
      <c r="K44" s="124"/>
    </row>
    <row r="45" spans="2:11" ht="15.75" customHeight="1" x14ac:dyDescent="0.25">
      <c r="B45" s="124"/>
      <c r="C45" s="124"/>
      <c r="D45" s="124"/>
      <c r="E45" s="124"/>
      <c r="F45" s="124"/>
      <c r="G45" s="124"/>
      <c r="H45" s="124"/>
      <c r="I45" s="124"/>
      <c r="J45" s="124"/>
      <c r="K45" s="124"/>
    </row>
    <row r="46" spans="2:11" ht="19.5" customHeight="1" x14ac:dyDescent="0.25">
      <c r="B46" s="124"/>
      <c r="C46" s="124"/>
      <c r="D46" s="124"/>
      <c r="E46" s="124"/>
      <c r="F46" s="124"/>
      <c r="G46" s="124"/>
      <c r="H46" s="124"/>
      <c r="I46" s="124"/>
      <c r="J46" s="124"/>
      <c r="K46" s="124"/>
    </row>
    <row r="47" spans="2:11" x14ac:dyDescent="0.25">
      <c r="B47" s="124" t="s">
        <v>58</v>
      </c>
      <c r="C47" s="124"/>
      <c r="D47" s="124"/>
      <c r="E47" s="124"/>
      <c r="F47" s="124"/>
      <c r="G47" s="124"/>
      <c r="H47" s="124"/>
      <c r="I47" s="124"/>
      <c r="J47" s="124"/>
      <c r="K47" s="124"/>
    </row>
    <row r="48" spans="2:11" x14ac:dyDescent="0.25">
      <c r="B48" s="124"/>
      <c r="C48" s="124"/>
      <c r="D48" s="124"/>
      <c r="E48" s="124"/>
      <c r="F48" s="124"/>
      <c r="G48" s="124"/>
      <c r="H48" s="124"/>
      <c r="I48" s="124"/>
      <c r="J48" s="124"/>
      <c r="K48" s="124"/>
    </row>
    <row r="49" spans="2:11" x14ac:dyDescent="0.25">
      <c r="B49" s="124"/>
      <c r="C49" s="124"/>
      <c r="D49" s="124"/>
      <c r="E49" s="124"/>
      <c r="F49" s="124"/>
      <c r="G49" s="124"/>
      <c r="H49" s="124"/>
      <c r="I49" s="124"/>
      <c r="J49" s="124"/>
      <c r="K49" s="124"/>
    </row>
    <row r="50" spans="2:11" x14ac:dyDescent="0.25">
      <c r="B50" s="124"/>
      <c r="C50" s="124"/>
      <c r="D50" s="124"/>
      <c r="E50" s="124"/>
      <c r="F50" s="124"/>
      <c r="G50" s="124"/>
      <c r="H50" s="124"/>
      <c r="I50" s="124"/>
      <c r="J50" s="124"/>
      <c r="K50" s="124"/>
    </row>
    <row r="51" spans="2:11" x14ac:dyDescent="0.25">
      <c r="B51" s="124"/>
      <c r="C51" s="124"/>
      <c r="D51" s="124"/>
      <c r="E51" s="124"/>
      <c r="F51" s="124"/>
      <c r="G51" s="124"/>
      <c r="H51" s="124"/>
      <c r="I51" s="124"/>
      <c r="J51" s="124"/>
      <c r="K51" s="124"/>
    </row>
    <row r="52" spans="2:11" ht="18.75" customHeight="1" x14ac:dyDescent="0.25">
      <c r="B52" s="124"/>
      <c r="C52" s="124"/>
      <c r="D52" s="124"/>
      <c r="E52" s="124"/>
      <c r="F52" s="124"/>
      <c r="G52" s="124"/>
      <c r="H52" s="124"/>
      <c r="I52" s="124"/>
      <c r="J52" s="124"/>
      <c r="K52" s="124"/>
    </row>
    <row r="53" spans="2:11" ht="17.25" customHeight="1" x14ac:dyDescent="0.25">
      <c r="B53" s="124"/>
      <c r="C53" s="124"/>
      <c r="D53" s="124"/>
      <c r="E53" s="124"/>
      <c r="F53" s="124"/>
      <c r="G53" s="124"/>
      <c r="H53" s="124"/>
      <c r="I53" s="124"/>
      <c r="J53" s="124"/>
      <c r="K53" s="124"/>
    </row>
    <row r="54" spans="2:11" x14ac:dyDescent="0.25">
      <c r="B54" s="131" t="s">
        <v>59</v>
      </c>
      <c r="C54" s="131"/>
      <c r="D54" s="131"/>
      <c r="E54" s="131"/>
      <c r="F54" s="131"/>
      <c r="G54" s="131"/>
      <c r="H54" s="131"/>
      <c r="I54" s="131"/>
      <c r="J54" s="131"/>
      <c r="K54" s="131"/>
    </row>
    <row r="55" spans="2:11" x14ac:dyDescent="0.25">
      <c r="B55" s="131"/>
      <c r="C55" s="131"/>
      <c r="D55" s="131"/>
      <c r="E55" s="131"/>
      <c r="F55" s="131"/>
      <c r="G55" s="131"/>
      <c r="H55" s="131"/>
      <c r="I55" s="131"/>
      <c r="J55" s="131"/>
      <c r="K55" s="131"/>
    </row>
  </sheetData>
  <mergeCells count="17">
    <mergeCell ref="B54:K55"/>
    <mergeCell ref="B41:K42"/>
    <mergeCell ref="B43:K46"/>
    <mergeCell ref="B47:K53"/>
    <mergeCell ref="B35:K37"/>
    <mergeCell ref="B38:K39"/>
    <mergeCell ref="B40:K40"/>
    <mergeCell ref="B30:K31"/>
    <mergeCell ref="B32:K33"/>
    <mergeCell ref="J3:J5"/>
    <mergeCell ref="K3:K5"/>
    <mergeCell ref="D3:D5"/>
    <mergeCell ref="E3:E5"/>
    <mergeCell ref="F3:F5"/>
    <mergeCell ref="G3:G5"/>
    <mergeCell ref="H3:H5"/>
    <mergeCell ref="I3:I5"/>
  </mergeCells>
  <pageMargins left="0.7" right="0.7" top="0.75" bottom="0.75" header="0.3" footer="0.3"/>
  <pageSetup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Apen II.A.1</vt:lpstr>
      <vt:lpstr>Apen II.E.1</vt:lpstr>
      <vt:lpstr>Apen II.F.1</vt:lpstr>
      <vt:lpstr>'Apen II.A.1'!_ftn1</vt:lpstr>
      <vt:lpstr>'Apen II.A.1'!_ftnref1</vt:lpstr>
      <vt:lpstr>'Apen II.A.1'!Área_de_impresión</vt:lpstr>
      <vt:lpstr>'Apen II.E.1'!Área_de_impresión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Sergio</cp:lastModifiedBy>
  <cp:lastPrinted>2023-07-02T15:40:14Z</cp:lastPrinted>
  <dcterms:created xsi:type="dcterms:W3CDTF">2023-03-12T11:31:44Z</dcterms:created>
  <dcterms:modified xsi:type="dcterms:W3CDTF">2023-08-24T10:20:23Z</dcterms:modified>
</cp:coreProperties>
</file>