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BMartin\Academia\Libro Historia Económica\AAA Secciones\Gráficas y cuadros\Parte II\"/>
    </mc:Choice>
  </mc:AlternateContent>
  <bookViews>
    <workbookView xWindow="0" yWindow="0" windowWidth="20490" windowHeight="6600"/>
  </bookViews>
  <sheets>
    <sheet name="Apen II.A.1" sheetId="3" r:id="rId1"/>
    <sheet name="Apen II.E.1" sheetId="8" r:id="rId2"/>
    <sheet name="Apen II.F.1" sheetId="7"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A" localSheetId="1">#REF!</definedName>
    <definedName name="\A" localSheetId="2">#REF!</definedName>
    <definedName name="\A">#REF!</definedName>
    <definedName name="\g" localSheetId="1">#REF!</definedName>
    <definedName name="\g" localSheetId="2">#REF!</definedName>
    <definedName name="\g">#REF!</definedName>
    <definedName name="\S" localSheetId="1">#REF!</definedName>
    <definedName name="\S" localSheetId="2">#REF!</definedName>
    <definedName name="\S">#REF!</definedName>
    <definedName name="__123Graph_A" localSheetId="1" hidden="1">#REF!</definedName>
    <definedName name="__123Graph_A" localSheetId="2" hidden="1">#REF!</definedName>
    <definedName name="__123Graph_A" hidden="1">#REF!</definedName>
    <definedName name="__123Graph_AIMPORTS" localSheetId="1" hidden="1">'[1]CA input'!#REF!</definedName>
    <definedName name="__123Graph_AIMPORTS" localSheetId="2" hidden="1">'[1]CA input'!#REF!</definedName>
    <definedName name="__123Graph_AIMPORTS" hidden="1">'[1]CA input'!#REF!</definedName>
    <definedName name="__123Graph_B" localSheetId="1" hidden="1">[2]TOC!#REF!</definedName>
    <definedName name="__123Graph_B" localSheetId="2" hidden="1">[2]TOC!#REF!</definedName>
    <definedName name="__123Graph_B" hidden="1">[2]TOC!#REF!</definedName>
    <definedName name="__123Graph_BIMPORTS" localSheetId="1" hidden="1">'[1]CA input'!#REF!</definedName>
    <definedName name="__123Graph_BIMPORTS" localSheetId="2" hidden="1">'[1]CA input'!#REF!</definedName>
    <definedName name="__123Graph_BIMPORTS" hidden="1">'[1]CA input'!#REF!</definedName>
    <definedName name="__123Graph_C" localSheetId="1" hidden="1">[2]TOC!#REF!</definedName>
    <definedName name="__123Graph_C" localSheetId="2" hidden="1">[2]TOC!#REF!</definedName>
    <definedName name="__123Graph_C" hidden="1">[2]TOC!#REF!</definedName>
    <definedName name="__123Graph_CIMPORTS" localSheetId="1" hidden="1">#REF!</definedName>
    <definedName name="__123Graph_CIMPORTS" localSheetId="2" hidden="1">#REF!</definedName>
    <definedName name="__123Graph_CIMPORTS" hidden="1">#REF!</definedName>
    <definedName name="__123Graph_D" localSheetId="1" hidden="1">[2]TOC!#REF!</definedName>
    <definedName name="__123Graph_D" localSheetId="2" hidden="1">[2]TOC!#REF!</definedName>
    <definedName name="__123Graph_D" hidden="1">[2]TOC!#REF!</definedName>
    <definedName name="__123Graph_E" localSheetId="1" hidden="1">[2]TOC!#REF!</definedName>
    <definedName name="__123Graph_E" localSheetId="2" hidden="1">[2]TOC!#REF!</definedName>
    <definedName name="__123Graph_E" hidden="1">[2]TOC!#REF!</definedName>
    <definedName name="__123Graph_F" localSheetId="1" hidden="1">[2]TOC!#REF!</definedName>
    <definedName name="__123Graph_F" localSheetId="2" hidden="1">[2]TOC!#REF!</definedName>
    <definedName name="__123Graph_F" hidden="1">[2]TOC!#REF!</definedName>
    <definedName name="__123Graph_X" localSheetId="1" hidden="1">#REF!</definedName>
    <definedName name="__123Graph_X" localSheetId="2" hidden="1">#REF!</definedName>
    <definedName name="__123Graph_X" hidden="1">#REF!</definedName>
    <definedName name="__123Graph_XIMPORTS" localSheetId="1" hidden="1">'[1]CA input'!#REF!</definedName>
    <definedName name="__123Graph_XIMPORTS" localSheetId="2" hidden="1">'[1]CA input'!#REF!</definedName>
    <definedName name="__123Graph_XIMPORTS" hidden="1">'[1]CA input'!#REF!</definedName>
    <definedName name="_1__123Graph_AFIG_D" localSheetId="1" hidden="1">#REF!</definedName>
    <definedName name="_1__123Graph_AFIG_D" localSheetId="2" hidden="1">#REF!</definedName>
    <definedName name="_1__123Graph_AFIG_D" hidden="1">#REF!</definedName>
    <definedName name="_124Graph_A" localSheetId="1" hidden="1">#REF!</definedName>
    <definedName name="_124Graph_A" localSheetId="2" hidden="1">#REF!</definedName>
    <definedName name="_124Graph_A" hidden="1">#REF!</definedName>
    <definedName name="_124Graph_H" localSheetId="1" hidden="1">[3]TOC!#REF!</definedName>
    <definedName name="_124Graph_H" localSheetId="2" hidden="1">[3]TOC!#REF!</definedName>
    <definedName name="_124Graph_H" hidden="1">[3]TOC!#REF!</definedName>
    <definedName name="_2__123Graph_AGROWTH_CPI" localSheetId="1" hidden="1">[4]Data!#REF!</definedName>
    <definedName name="_2__123Graph_AGROWTH_CPI" localSheetId="2" hidden="1">[4]Data!#REF!</definedName>
    <definedName name="_2__123Graph_AGROWTH_CPI" hidden="1">[4]Data!#REF!</definedName>
    <definedName name="_3__123Graph_ATERMS_OF_TRADE" localSheetId="1" hidden="1">#REF!</definedName>
    <definedName name="_3__123Graph_ATERMS_OF_TRADE" localSheetId="2" hidden="1">#REF!</definedName>
    <definedName name="_3__123Graph_ATERMS_OF_TRADE" hidden="1">#REF!</definedName>
    <definedName name="_345" localSheetId="1" hidden="1">[3]TOC!#REF!</definedName>
    <definedName name="_345" localSheetId="2" hidden="1">[3]TOC!#REF!</definedName>
    <definedName name="_345" hidden="1">[3]TOC!#REF!</definedName>
    <definedName name="_4__123Graph_BTERMS_OF_TRADE" localSheetId="1" hidden="1">#REF!</definedName>
    <definedName name="_4__123Graph_BTERMS_OF_TRADE" localSheetId="2" hidden="1">#REF!</definedName>
    <definedName name="_4__123Graph_BTERMS_OF_TRADE" hidden="1">#REF!</definedName>
    <definedName name="_5__123Graph_DGROWTH_CPI" localSheetId="1" hidden="1">[4]Data!#REF!</definedName>
    <definedName name="_5__123Graph_DGROWTH_CPI" localSheetId="2" hidden="1">[4]Data!#REF!</definedName>
    <definedName name="_5__123Graph_DGROWTH_CPI" hidden="1">[4]Data!#REF!</definedName>
    <definedName name="_6__123Graph_XFIG_D" localSheetId="1" hidden="1">#REF!</definedName>
    <definedName name="_6__123Graph_XFIG_D" localSheetId="2" hidden="1">#REF!</definedName>
    <definedName name="_6__123Graph_XFIG_D" hidden="1">#REF!</definedName>
    <definedName name="_7__123Graph_XTERMS_OF_TRADE" localSheetId="1" hidden="1">#REF!</definedName>
    <definedName name="_7__123Graph_XTERMS_OF_TRADE" localSheetId="2" hidden="1">#REF!</definedName>
    <definedName name="_7__123Graph_XTERMS_OF_TRADE" hidden="1">#REF!</definedName>
    <definedName name="_Fill" localSheetId="0" hidden="1">#REF!</definedName>
    <definedName name="_Fill" localSheetId="1" hidden="1">#REF!</definedName>
    <definedName name="_Fill" localSheetId="2" hidden="1">#REF!</definedName>
    <definedName name="_Fill" hidden="1">#REF!</definedName>
    <definedName name="_xlnm._FilterDatabase" hidden="1">[5]C!$P$428:$T$428</definedName>
    <definedName name="_ftn1" localSheetId="0">'Apen II.A.1'!$A$5</definedName>
    <definedName name="_ftn1" localSheetId="1">'Apen II.E.1'!#REF!</definedName>
    <definedName name="_ftn1" localSheetId="2">'Apen II.F.1'!#REF!</definedName>
    <definedName name="_ftnref1" localSheetId="0">'Apen II.A.1'!$A$2</definedName>
    <definedName name="_ftnref1" localSheetId="1">'Apen II.E.1'!#REF!</definedName>
    <definedName name="_ftnref1" localSheetId="2">'Apen II.F.1'!#REF!</definedName>
    <definedName name="_Order1" hidden="1">255</definedName>
    <definedName name="_Order2" hidden="1">0</definedName>
    <definedName name="_Parse_Out" localSheetId="1" hidden="1">#REF!</definedName>
    <definedName name="_Parse_Out" localSheetId="2" hidden="1">#REF!</definedName>
    <definedName name="_Parse_Out" hidden="1">#REF!</definedName>
    <definedName name="_Regression_Int" hidden="1">1</definedName>
    <definedName name="_Regression_Out" hidden="1">[5]C!$AK$18:$AK$18</definedName>
    <definedName name="_Regression_X" localSheetId="1" hidden="1">#REF!</definedName>
    <definedName name="_Regression_X" localSheetId="2" hidden="1">#REF!</definedName>
    <definedName name="_Regression_X" hidden="1">#REF!</definedName>
    <definedName name="_Regression_Y" localSheetId="1" hidden="1">#REF!</definedName>
    <definedName name="_Regression_Y" localSheetId="2" hidden="1">#REF!</definedName>
    <definedName name="_Regression_Y" hidden="1">#REF!</definedName>
    <definedName name="ACTIVATE" localSheetId="1">#REF!</definedName>
    <definedName name="ACTIVATE" localSheetId="2">#REF!</definedName>
    <definedName name="ACTIVATE">#REF!</definedName>
    <definedName name="_xlnm.Print_Area" localSheetId="0">'Apen II.A.1'!$A$2:$H$30</definedName>
    <definedName name="_xlnm.Print_Area" localSheetId="1">'Apen II.E.1'!$B$1:$N$21</definedName>
    <definedName name="_xlnm.Print_Area" localSheetId="2">'Apen II.F.1'!#REF!</definedName>
    <definedName name="_xlnm.Print_Area">#REF!</definedName>
    <definedName name="ASSUMPT" localSheetId="1">#REF!</definedName>
    <definedName name="ASSUMPT" localSheetId="2">#REF!</definedName>
    <definedName name="ASSUMPT">#REF!</definedName>
    <definedName name="ASSUMPTIONS" localSheetId="1">#REF!</definedName>
    <definedName name="ASSUMPTIONS" localSheetId="2">#REF!</definedName>
    <definedName name="ASSUMPTIONS">#REF!</definedName>
    <definedName name="basicdata1" localSheetId="1">#REF!</definedName>
    <definedName name="basicdata1" localSheetId="2">#REF!</definedName>
    <definedName name="basicdata1">#REF!</definedName>
    <definedName name="basicdata2" localSheetId="1">#REF!</definedName>
    <definedName name="basicdata2" localSheetId="2">#REF!</definedName>
    <definedName name="basicdata2">#REF!</definedName>
    <definedName name="BCA_NGDP">[6]Q6!$E$10:$AH$10</definedName>
    <definedName name="BMG">[6]Q6!$E$27:$AH$27</definedName>
    <definedName name="BOP" localSheetId="1">#REF!</definedName>
    <definedName name="BOP" localSheetId="2">#REF!</definedName>
    <definedName name="BOP">#REF!</definedName>
    <definedName name="BXG">[6]Q6!$E$19:$AH$19</definedName>
    <definedName name="CAPITAL" localSheetId="1">#REF!</definedName>
    <definedName name="CAPITAL" localSheetId="2">#REF!</definedName>
    <definedName name="CAPITAL">#REF!</definedName>
    <definedName name="CARGO_BY_TYPE" localSheetId="1">'[7]Table No.18-Exports goods+servi'!#REF!</definedName>
    <definedName name="CARGO_BY_TYPE" localSheetId="2">'[7]Table No.18-Exports goods+servi'!#REF!</definedName>
    <definedName name="CARGO_BY_TYPE">'[7]Table No.18-Exports goods+servi'!#REF!</definedName>
    <definedName name="CCode">[8]Codes!$A$2</definedName>
    <definedName name="CENTRALG" localSheetId="1">#REF!</definedName>
    <definedName name="CENTRALG" localSheetId="2">#REF!</definedName>
    <definedName name="CENTRALG">#REF!</definedName>
    <definedName name="CFLOW" localSheetId="1">#REF!</definedName>
    <definedName name="CFLOW" localSheetId="2">#REF!</definedName>
    <definedName name="CFLOW">#REF!</definedName>
    <definedName name="chart1" localSheetId="1">#REF!</definedName>
    <definedName name="chart1" localSheetId="2">#REF!</definedName>
    <definedName name="chart1">#REF!</definedName>
    <definedName name="Chart11" localSheetId="1">#REF!</definedName>
    <definedName name="Chart11" localSheetId="2">#REF!</definedName>
    <definedName name="Chart11">#REF!</definedName>
    <definedName name="chart2" localSheetId="1">#REF!</definedName>
    <definedName name="chart2" localSheetId="2">#REF!</definedName>
    <definedName name="chart2">#REF!</definedName>
    <definedName name="Chart22" localSheetId="1">#REF!</definedName>
    <definedName name="Chart22" localSheetId="2">#REF!</definedName>
    <definedName name="Chart22">#REF!</definedName>
    <definedName name="COUNTER" localSheetId="1">#REF!</definedName>
    <definedName name="COUNTER" localSheetId="2">#REF!</definedName>
    <definedName name="COUNTER">#REF!</definedName>
    <definedName name="CurrVintage">[9]Current!$D$66</definedName>
    <definedName name="Date">[8]Current!$D$67</definedName>
    <definedName name="DEBT" localSheetId="1">#REF!</definedName>
    <definedName name="DEBT" localSheetId="2">#REF!</definedName>
    <definedName name="DEBT">#REF!</definedName>
    <definedName name="Discount_NC" localSheetId="1">[10]NPV_base!#REF!</definedName>
    <definedName name="Discount_NC" localSheetId="2">[10]NPV_base!#REF!</definedName>
    <definedName name="Discount_NC">[10]NPV_base!#REF!</definedName>
    <definedName name="DiscountRate" localSheetId="1">#REF!</definedName>
    <definedName name="DiscountRate" localSheetId="2">#REF!</definedName>
    <definedName name="DiscountRate">#REF!</definedName>
    <definedName name="empty" localSheetId="1">[1]Micro!#REF!</definedName>
    <definedName name="empty" localSheetId="2">[1]Micro!#REF!</definedName>
    <definedName name="empty">[1]Micro!#REF!</definedName>
    <definedName name="ergferger" hidden="1">{"Main Economic Indicators",#N/A,FALSE,"C"}</definedName>
    <definedName name="EX_IMP" localSheetId="1">#REF!</definedName>
    <definedName name="EX_IMP" localSheetId="2">#REF!</definedName>
    <definedName name="EX_IMP">#REF!</definedName>
    <definedName name="GCB_NGDP">[6]Q4!$E$19:$AH$19</definedName>
    <definedName name="GGB_NGDP">[6]Q4!$E$41:$AH$41</definedName>
    <definedName name="Grace_NC" localSheetId="1">[10]NPV_base!#REF!</definedName>
    <definedName name="Grace_NC" localSheetId="2">[10]NPV_base!#REF!</definedName>
    <definedName name="Grace_NC">[10]NPV_base!#REF!</definedName>
    <definedName name="IMPORT" localSheetId="1">#REF!</definedName>
    <definedName name="IMPORT" localSheetId="2">#REF!</definedName>
    <definedName name="IMPORT">#REF!</definedName>
    <definedName name="IN_OUT" localSheetId="1">#REF!</definedName>
    <definedName name="IN_OUT" localSheetId="2">#REF!</definedName>
    <definedName name="IN_OUT">#REF!</definedName>
    <definedName name="IN1_" localSheetId="1">#REF!</definedName>
    <definedName name="IN1_" localSheetId="2">#REF!</definedName>
    <definedName name="IN1_">#REF!</definedName>
    <definedName name="Interest_NC" localSheetId="1">[10]NPV_base!#REF!</definedName>
    <definedName name="Interest_NC" localSheetId="2">[10]NPV_base!#REF!</definedName>
    <definedName name="Interest_NC">[10]NPV_base!#REF!</definedName>
    <definedName name="InterestRate" localSheetId="1">#REF!</definedName>
    <definedName name="InterestRate" localSheetId="2">#REF!</definedName>
    <definedName name="InterestRate">#REF!</definedName>
    <definedName name="LUR">[6]Q3!$E$16:$AH$16</definedName>
    <definedName name="MACRO" localSheetId="1">#REF!</definedName>
    <definedName name="MACRO" localSheetId="2">#REF!</definedName>
    <definedName name="MACRO">#REF!</definedName>
    <definedName name="Maturity_NC" localSheetId="1">[10]NPV_base!#REF!</definedName>
    <definedName name="Maturity_NC" localSheetId="2">[10]NPV_base!#REF!</definedName>
    <definedName name="Maturity_NC">[10]NPV_base!#REF!</definedName>
    <definedName name="MCV">[11]Q2!$E$101:$AH$101</definedName>
    <definedName name="MIDDLE" localSheetId="1">#REF!</definedName>
    <definedName name="MIDDLE" localSheetId="2">#REF!</definedName>
    <definedName name="MIDDLE">#REF!</definedName>
    <definedName name="NGDP">[11]Q2!$E$54:$AH$54</definedName>
    <definedName name="NGDP_RG">[6]Q1!$E$51:$AH$51</definedName>
    <definedName name="OnShow" localSheetId="1">[12]!OnShow</definedName>
    <definedName name="OnShow" localSheetId="2">[12]!OnShow</definedName>
    <definedName name="OnShow">[12]!OnShow</definedName>
    <definedName name="PCPIG">[6]Q3!$E$26:$AH$26</definedName>
    <definedName name="PRICES" localSheetId="1">#REF!</definedName>
    <definedName name="PRICES" localSheetId="2">#REF!</definedName>
    <definedName name="PRICES">#REF!</definedName>
    <definedName name="Print_Area">#N/A</definedName>
    <definedName name="PSECTOR" localSheetId="1">#REF!</definedName>
    <definedName name="PSECTOR" localSheetId="2">#REF!</definedName>
    <definedName name="PSECTOR">#REF!</definedName>
    <definedName name="REDB1" localSheetId="1">#REF!</definedName>
    <definedName name="REDB1" localSheetId="2">#REF!</definedName>
    <definedName name="REDB1">#REF!</definedName>
    <definedName name="REDB2" localSheetId="1">#REF!</definedName>
    <definedName name="REDB2" localSheetId="2">#REF!</definedName>
    <definedName name="REDB2">#REF!</definedName>
    <definedName name="REDB3" localSheetId="1">#REF!</definedName>
    <definedName name="REDB3" localSheetId="2">#REF!</definedName>
    <definedName name="REDB3">#REF!</definedName>
    <definedName name="REDB4" localSheetId="1">#REF!</definedName>
    <definedName name="REDB4" localSheetId="2">#REF!</definedName>
    <definedName name="REDB4">#REF!</definedName>
    <definedName name="REDB5" localSheetId="1">#REF!</definedName>
    <definedName name="REDB5" localSheetId="2">#REF!</definedName>
    <definedName name="REDB5">#REF!</definedName>
    <definedName name="REDB6" localSheetId="1">#REF!</definedName>
    <definedName name="REDB6" localSheetId="2">#REF!</definedName>
    <definedName name="REDB6">#REF!</definedName>
    <definedName name="REDB7" localSheetId="1">#REF!</definedName>
    <definedName name="REDB7" localSheetId="2">#REF!</definedName>
    <definedName name="REDB7">#REF!</definedName>
    <definedName name="REDB8" localSheetId="1">#REF!</definedName>
    <definedName name="REDB8" localSheetId="2">#REF!</definedName>
    <definedName name="REDB8">#REF!</definedName>
    <definedName name="REDB9" localSheetId="1">#REF!</definedName>
    <definedName name="REDB9" localSheetId="2">#REF!</definedName>
    <definedName name="REDB9">#REF!</definedName>
    <definedName name="REDF1" localSheetId="1">#REF!</definedName>
    <definedName name="REDF1" localSheetId="2">#REF!</definedName>
    <definedName name="REDF1">#REF!</definedName>
    <definedName name="REDF2" localSheetId="1">#REF!</definedName>
    <definedName name="REDF2" localSheetId="2">#REF!</definedName>
    <definedName name="REDF2">#REF!</definedName>
    <definedName name="REDF3" localSheetId="1">#REF!</definedName>
    <definedName name="REDF3" localSheetId="2">#REF!</definedName>
    <definedName name="REDF3">#REF!</definedName>
    <definedName name="REDF4" localSheetId="1">#REF!</definedName>
    <definedName name="REDF4" localSheetId="2">#REF!</definedName>
    <definedName name="REDF4">#REF!</definedName>
    <definedName name="REDF5" localSheetId="1">#REF!</definedName>
    <definedName name="REDF5" localSheetId="2">#REF!</definedName>
    <definedName name="REDF5">#REF!</definedName>
    <definedName name="REDF6" localSheetId="1">#REF!</definedName>
    <definedName name="REDF6" localSheetId="2">#REF!</definedName>
    <definedName name="REDF6">#REF!</definedName>
    <definedName name="REDF7" localSheetId="1">#REF!</definedName>
    <definedName name="REDF7" localSheetId="2">#REF!</definedName>
    <definedName name="REDF7">#REF!</definedName>
    <definedName name="rtre" hidden="1">{"Main Economic Indicators",#N/A,FALSE,"C"}</definedName>
    <definedName name="SELECT" localSheetId="1">#REF!</definedName>
    <definedName name="SELECT" localSheetId="2">#REF!</definedName>
    <definedName name="SELECT">#REF!</definedName>
    <definedName name="SERV" localSheetId="1">#REF!</definedName>
    <definedName name="SERV" localSheetId="2">#REF!</definedName>
    <definedName name="SERV">#REF!</definedName>
    <definedName name="STOP" localSheetId="1">#REF!</definedName>
    <definedName name="STOP" localSheetId="2">#REF!</definedName>
    <definedName name="STOP">#REF!</definedName>
    <definedName name="Table1" localSheetId="1">#REF!</definedName>
    <definedName name="Table1" localSheetId="2">#REF!</definedName>
    <definedName name="Table1">#REF!</definedName>
    <definedName name="table19" localSheetId="1">#REF!</definedName>
    <definedName name="table19" localSheetId="2">#REF!</definedName>
    <definedName name="table19">#REF!</definedName>
    <definedName name="table2" localSheetId="1">#REF!</definedName>
    <definedName name="table2" localSheetId="2">#REF!</definedName>
    <definedName name="table2">#REF!</definedName>
    <definedName name="Table20" localSheetId="1">#REF!</definedName>
    <definedName name="Table20" localSheetId="2">#REF!</definedName>
    <definedName name="Table20">#REF!</definedName>
    <definedName name="Table21" localSheetId="1">#REF!</definedName>
    <definedName name="Table21" localSheetId="2">#REF!</definedName>
    <definedName name="Table21">#REF!</definedName>
    <definedName name="Table22" localSheetId="1">#REF!</definedName>
    <definedName name="Table22" localSheetId="2">#REF!</definedName>
    <definedName name="Table22">#REF!</definedName>
    <definedName name="Table222" localSheetId="1">#REF!</definedName>
    <definedName name="Table222" localSheetId="2">#REF!</definedName>
    <definedName name="Table222">#REF!</definedName>
    <definedName name="Table23a" localSheetId="1">#REF!</definedName>
    <definedName name="Table23a" localSheetId="2">#REF!</definedName>
    <definedName name="Table23a">#REF!</definedName>
    <definedName name="Table23b" localSheetId="1">#REF!</definedName>
    <definedName name="Table23b" localSheetId="2">#REF!</definedName>
    <definedName name="Table23b">#REF!</definedName>
    <definedName name="Table25" localSheetId="1">#REF!</definedName>
    <definedName name="Table25" localSheetId="2">#REF!</definedName>
    <definedName name="Table25">#REF!</definedName>
    <definedName name="Table25a" localSheetId="1">#REF!</definedName>
    <definedName name="Table25a" localSheetId="2">#REF!</definedName>
    <definedName name="Table25a">#REF!</definedName>
    <definedName name="Table25b" localSheetId="1">#REF!</definedName>
    <definedName name="Table25b" localSheetId="2">#REF!</definedName>
    <definedName name="Table25b">#REF!</definedName>
    <definedName name="Table26a" localSheetId="1">#REF!</definedName>
    <definedName name="Table26a" localSheetId="2">#REF!</definedName>
    <definedName name="Table26a">#REF!</definedName>
    <definedName name="Table26b" localSheetId="1">#REF!</definedName>
    <definedName name="Table26b" localSheetId="2">#REF!</definedName>
    <definedName name="Table26b">#REF!</definedName>
    <definedName name="table3" localSheetId="1">#REF!</definedName>
    <definedName name="table3" localSheetId="2">#REF!</definedName>
    <definedName name="table3">#REF!</definedName>
    <definedName name="table333" localSheetId="1">#REF!</definedName>
    <definedName name="table333" localSheetId="2">#REF!</definedName>
    <definedName name="table333">#REF!</definedName>
    <definedName name="table4" localSheetId="1">#REF!</definedName>
    <definedName name="table4" localSheetId="2">#REF!</definedName>
    <definedName name="table4">#REF!</definedName>
    <definedName name="table444" localSheetId="1">#REF!</definedName>
    <definedName name="table444" localSheetId="2">#REF!</definedName>
    <definedName name="table444">#REF!</definedName>
    <definedName name="table5" localSheetId="1">#REF!</definedName>
    <definedName name="table5" localSheetId="2">#REF!</definedName>
    <definedName name="table5">#REF!</definedName>
    <definedName name="table555" localSheetId="1">#REF!</definedName>
    <definedName name="table555" localSheetId="2">#REF!</definedName>
    <definedName name="table555">#REF!</definedName>
    <definedName name="_xlnm.Print_Titles">[13]Q5!$A$1:$C$65536,[13]Q5!$A$1:$IV$7</definedName>
    <definedName name="TMG_RPCH">[6]Q5!$E$40:$AH$40</definedName>
    <definedName name="TRISM" localSheetId="1">#REF!</definedName>
    <definedName name="TRISM" localSheetId="2">#REF!</definedName>
    <definedName name="TRISM">#REF!</definedName>
    <definedName name="TXG_RPCH">[6]Q5!$E$32:$AH$32</definedName>
    <definedName name="wrn.Main._.Economic._.Indicators." hidden="1">{"Main Economic Indicators",#N/A,FALSE,"C"}</definedName>
    <definedName name="XGS" localSheetId="1">#REF!</definedName>
    <definedName name="XGS" localSheetId="2">#REF!</definedName>
    <definedName name="XGS">#REF!</definedName>
    <definedName name="xxWRS_1" localSheetId="1">#REF!</definedName>
    <definedName name="xxWRS_1" localSheetId="2">#REF!</definedName>
    <definedName name="xxWRS_1">#REF!</definedName>
    <definedName name="xxWRS_2" localSheetId="1">#REF!</definedName>
    <definedName name="xxWRS_2" localSheetId="2">#REF!</definedName>
    <definedName name="xxWRS_2">#REF!</definedName>
    <definedName name="xxWRS_3" localSheetId="1">#REF!</definedName>
    <definedName name="xxWRS_3" localSheetId="2">#REF!</definedName>
    <definedName name="xxWRS_3">#REF!</definedName>
    <definedName name="xxWRS_4" localSheetId="1">#REF!</definedName>
    <definedName name="xxWRS_4" localSheetId="2">#REF!</definedName>
    <definedName name="xxWRS_4">#REF!</definedName>
    <definedName name="xxWRS_5" localSheetId="1">#REF!</definedName>
    <definedName name="xxWRS_5" localSheetId="2">#REF!</definedName>
    <definedName name="xxWRS_5">#REF!</definedName>
    <definedName name="xxWRS_6" localSheetId="1">#REF!</definedName>
    <definedName name="xxWRS_6" localSheetId="2">#REF!</definedName>
    <definedName name="xxWRS_6">#REF!</definedName>
    <definedName name="xxWRS_7" localSheetId="1">#REF!</definedName>
    <definedName name="xxWRS_7" localSheetId="2">#REF!</definedName>
    <definedName name="xxWRS_7">#REF!</definedName>
    <definedName name="Year" localSheetId="1">#REF!</definedName>
    <definedName name="Year" localSheetId="2">#REF!</definedName>
    <definedName name="Year">#REF!</definedName>
    <definedName name="Z_1A8C061B_2301_11D3_BFD1_000039E37209_.wvu.Cols" localSheetId="1" hidden="1">#REF!,#REF!,#REF!</definedName>
    <definedName name="Z_1A8C061B_2301_11D3_BFD1_000039E37209_.wvu.Cols" localSheetId="2" hidden="1">#REF!,#REF!,#REF!</definedName>
    <definedName name="Z_1A8C061B_2301_11D3_BFD1_000039E37209_.wvu.Cols" hidden="1">#REF!,#REF!,#REF!</definedName>
    <definedName name="Z_1A8C061B_2301_11D3_BFD1_000039E37209_.wvu.Rows" localSheetId="1" hidden="1">#REF!,#REF!,#REF!</definedName>
    <definedName name="Z_1A8C061B_2301_11D3_BFD1_000039E37209_.wvu.Rows" localSheetId="2" hidden="1">#REF!,#REF!,#REF!</definedName>
    <definedName name="Z_1A8C061B_2301_11D3_BFD1_000039E37209_.wvu.Rows" hidden="1">#REF!,#REF!,#REF!</definedName>
    <definedName name="Z_1A8C061C_2301_11D3_BFD1_000039E37209_.wvu.Cols" localSheetId="1" hidden="1">#REF!,#REF!,#REF!</definedName>
    <definedName name="Z_1A8C061C_2301_11D3_BFD1_000039E37209_.wvu.Cols" localSheetId="2" hidden="1">#REF!,#REF!,#REF!</definedName>
    <definedName name="Z_1A8C061C_2301_11D3_BFD1_000039E37209_.wvu.Cols" hidden="1">#REF!,#REF!,#REF!</definedName>
    <definedName name="Z_1A8C061C_2301_11D3_BFD1_000039E37209_.wvu.Rows" localSheetId="1" hidden="1">#REF!,#REF!,#REF!</definedName>
    <definedName name="Z_1A8C061C_2301_11D3_BFD1_000039E37209_.wvu.Rows" localSheetId="2" hidden="1">#REF!,#REF!,#REF!</definedName>
    <definedName name="Z_1A8C061C_2301_11D3_BFD1_000039E37209_.wvu.Rows" hidden="1">#REF!,#REF!,#REF!</definedName>
    <definedName name="Z_1A8C061E_2301_11D3_BFD1_000039E37209_.wvu.Cols" localSheetId="1" hidden="1">#REF!,#REF!,#REF!</definedName>
    <definedName name="Z_1A8C061E_2301_11D3_BFD1_000039E37209_.wvu.Cols" localSheetId="2" hidden="1">#REF!,#REF!,#REF!</definedName>
    <definedName name="Z_1A8C061E_2301_11D3_BFD1_000039E37209_.wvu.Cols" hidden="1">#REF!,#REF!,#REF!</definedName>
    <definedName name="Z_1A8C061E_2301_11D3_BFD1_000039E37209_.wvu.Rows" localSheetId="1" hidden="1">#REF!,#REF!,#REF!</definedName>
    <definedName name="Z_1A8C061E_2301_11D3_BFD1_000039E37209_.wvu.Rows" localSheetId="2" hidden="1">#REF!,#REF!,#REF!</definedName>
    <definedName name="Z_1A8C061E_2301_11D3_BFD1_000039E37209_.wvu.Rows" hidden="1">#REF!,#REF!,#REF!</definedName>
    <definedName name="Z_1A8C061F_2301_11D3_BFD1_000039E37209_.wvu.Cols" localSheetId="1" hidden="1">#REF!,#REF!,#REF!</definedName>
    <definedName name="Z_1A8C061F_2301_11D3_BFD1_000039E37209_.wvu.Cols" localSheetId="2" hidden="1">#REF!,#REF!,#REF!</definedName>
    <definedName name="Z_1A8C061F_2301_11D3_BFD1_000039E37209_.wvu.Cols" hidden="1">#REF!,#REF!,#REF!</definedName>
    <definedName name="Z_1A8C061F_2301_11D3_BFD1_000039E37209_.wvu.Rows" localSheetId="1" hidden="1">#REF!,#REF!,#REF!</definedName>
    <definedName name="Z_1A8C061F_2301_11D3_BFD1_000039E37209_.wvu.Rows" localSheetId="2" hidden="1">#REF!,#REF!,#REF!</definedName>
    <definedName name="Z_1A8C061F_2301_11D3_BFD1_000039E37209_.wvu.Rows" hidden="1">#REF!,#REF!,#REF!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0" i="8" l="1"/>
  <c r="H20" i="8"/>
  <c r="N18" i="8"/>
  <c r="M18" i="8"/>
  <c r="H18" i="8"/>
  <c r="M16" i="8"/>
  <c r="L16" i="8"/>
  <c r="H16" i="8" s="1"/>
  <c r="N15" i="8"/>
  <c r="H15" i="8"/>
  <c r="F15" i="8"/>
  <c r="M15" i="8" s="1"/>
  <c r="L14" i="8"/>
  <c r="N14" i="8" s="1"/>
  <c r="F14" i="8"/>
  <c r="M14" i="8" s="1"/>
  <c r="N13" i="8"/>
  <c r="M13" i="8"/>
  <c r="H13" i="8"/>
  <c r="H11" i="8"/>
  <c r="L11" i="8" s="1"/>
  <c r="N11" i="8" s="1"/>
  <c r="F9" i="8"/>
  <c r="D9" i="8"/>
  <c r="J27" i="7"/>
  <c r="K26" i="7"/>
  <c r="J26" i="7"/>
  <c r="G26" i="7"/>
  <c r="K25" i="7"/>
  <c r="J25" i="7"/>
  <c r="K24" i="7"/>
  <c r="J24" i="7"/>
  <c r="K23" i="7"/>
  <c r="J23" i="7"/>
  <c r="K22" i="7"/>
  <c r="J22" i="7"/>
  <c r="J20" i="7"/>
  <c r="H20" i="7"/>
  <c r="G20" i="7"/>
  <c r="K20" i="7" s="1"/>
  <c r="H19" i="7"/>
  <c r="F19" i="7"/>
  <c r="E19" i="7"/>
  <c r="H18" i="7"/>
  <c r="F18" i="7"/>
  <c r="G18" i="7" s="1"/>
  <c r="I18" i="7" s="1"/>
  <c r="J18" i="7" s="1"/>
  <c r="E18" i="7"/>
  <c r="D18" i="7"/>
  <c r="H17" i="7"/>
  <c r="F17" i="7"/>
  <c r="E17" i="7"/>
  <c r="D17" i="7"/>
  <c r="G17" i="7" s="1"/>
  <c r="K17" i="7" s="1"/>
  <c r="F15" i="7"/>
  <c r="E15" i="7"/>
  <c r="D15" i="7"/>
  <c r="E14" i="7"/>
  <c r="D14" i="7"/>
  <c r="H13" i="7"/>
  <c r="E13" i="7"/>
  <c r="D13" i="7"/>
  <c r="H12" i="7"/>
  <c r="D12" i="7"/>
  <c r="G12" i="7" s="1"/>
  <c r="K12" i="7" s="1"/>
  <c r="H10" i="7"/>
  <c r="D10" i="7"/>
  <c r="G10" i="7" s="1"/>
  <c r="H9" i="7"/>
  <c r="D9" i="7"/>
  <c r="G9" i="7" s="1"/>
  <c r="H8" i="7"/>
  <c r="G8" i="7"/>
  <c r="K8" i="7" s="1"/>
  <c r="D8" i="7"/>
  <c r="H7" i="7"/>
  <c r="D7" i="7"/>
  <c r="G7" i="7" s="1"/>
  <c r="K7" i="7" s="1"/>
  <c r="M11" i="8" l="1"/>
  <c r="N16" i="8"/>
  <c r="H9" i="8"/>
  <c r="I12" i="7"/>
  <c r="J12" i="7" s="1"/>
  <c r="G14" i="7"/>
  <c r="K14" i="7" s="1"/>
  <c r="I8" i="7"/>
  <c r="J8" i="7" s="1"/>
  <c r="G13" i="7"/>
  <c r="I13" i="7" s="1"/>
  <c r="J13" i="7" s="1"/>
  <c r="I7" i="7"/>
  <c r="J7" i="7" s="1"/>
  <c r="G15" i="7"/>
  <c r="K15" i="7" s="1"/>
  <c r="G19" i="7"/>
  <c r="K13" i="7"/>
  <c r="I15" i="7"/>
  <c r="J15" i="7" s="1"/>
  <c r="I19" i="7"/>
  <c r="J19" i="7" s="1"/>
  <c r="K19" i="7"/>
  <c r="I9" i="7"/>
  <c r="J9" i="7" s="1"/>
  <c r="K9" i="7"/>
  <c r="I10" i="7"/>
  <c r="J10" i="7" s="1"/>
  <c r="K10" i="7"/>
  <c r="K18" i="7"/>
  <c r="I14" i="7"/>
  <c r="J14" i="7" s="1"/>
  <c r="I17" i="7"/>
  <c r="J17" i="7" s="1"/>
  <c r="L9" i="8" l="1"/>
  <c r="N9" i="8" s="1"/>
  <c r="M9" i="8"/>
  <c r="F26" i="3" l="1"/>
  <c r="F24" i="3"/>
  <c r="F20" i="3" s="1"/>
  <c r="F21" i="3" s="1"/>
  <c r="C24" i="3"/>
  <c r="C20" i="3" s="1"/>
  <c r="B24" i="3"/>
  <c r="B15" i="3" s="1"/>
  <c r="H19" i="3"/>
  <c r="G19" i="3"/>
  <c r="E19" i="3"/>
  <c r="D19" i="3"/>
  <c r="H14" i="3"/>
  <c r="G14" i="3"/>
  <c r="E14" i="3"/>
  <c r="D14" i="3"/>
  <c r="B6" i="3"/>
  <c r="B11" i="3" s="1"/>
  <c r="F15" i="3" l="1"/>
  <c r="F7" i="3" s="1"/>
  <c r="F8" i="3"/>
  <c r="C15" i="3"/>
  <c r="C16" i="3" s="1"/>
  <c r="G16" i="3" s="1"/>
  <c r="B16" i="3"/>
  <c r="B26" i="3" s="1"/>
  <c r="B17" i="3"/>
  <c r="C21" i="3"/>
  <c r="C8" i="3"/>
  <c r="H20" i="3"/>
  <c r="B20" i="3"/>
  <c r="G20" i="3"/>
  <c r="F6" i="3" l="1"/>
  <c r="C7" i="3"/>
  <c r="G7" i="3" s="1"/>
  <c r="E15" i="3"/>
  <c r="D15" i="3"/>
  <c r="C26" i="3"/>
  <c r="E26" i="3" s="1"/>
  <c r="G15" i="3"/>
  <c r="H15" i="3"/>
  <c r="H16" i="3"/>
  <c r="D16" i="3"/>
  <c r="E16" i="3"/>
  <c r="B22" i="3"/>
  <c r="B21" i="3"/>
  <c r="E21" i="3" s="1"/>
  <c r="E8" i="3"/>
  <c r="D8" i="3"/>
  <c r="H21" i="3"/>
  <c r="H8" i="3"/>
  <c r="D20" i="3"/>
  <c r="G8" i="3"/>
  <c r="G21" i="3"/>
  <c r="E20" i="3"/>
  <c r="F11" i="3"/>
  <c r="D7" i="3" l="1"/>
  <c r="C6" i="3"/>
  <c r="H6" i="3" s="1"/>
  <c r="E7" i="3"/>
  <c r="H7" i="3"/>
  <c r="G26" i="3"/>
  <c r="D26" i="3"/>
  <c r="H26" i="3"/>
  <c r="D21" i="3"/>
  <c r="C11" i="3" l="1"/>
  <c r="H11" i="3" s="1"/>
  <c r="D6" i="3"/>
  <c r="G6" i="3"/>
  <c r="E6" i="3"/>
  <c r="G11" i="3"/>
  <c r="G12" i="3" s="1"/>
  <c r="D11" i="3" l="1"/>
  <c r="E11" i="3"/>
</calcChain>
</file>

<file path=xl/sharedStrings.xml><?xml version="1.0" encoding="utf-8"?>
<sst xmlns="http://schemas.openxmlformats.org/spreadsheetml/2006/main" count="170" uniqueCount="104">
  <si>
    <t>Ingresos del gobierno federal en mp</t>
  </si>
  <si>
    <t>75 centigramos de oro=1 peso</t>
  </si>
  <si>
    <t>-</t>
  </si>
  <si>
    <t>Onza en gramos</t>
  </si>
  <si>
    <t>Onzas en un kilo</t>
  </si>
  <si>
    <t xml:space="preserve">Kilos de plata en inventario </t>
  </si>
  <si>
    <t>Precio de la plata por kilo en pesos</t>
  </si>
  <si>
    <t>Precio de la plata por kilo en dólares</t>
  </si>
  <si>
    <t>Precio de la plata por onza en dólares</t>
  </si>
  <si>
    <t xml:space="preserve">Kilos de oro en inventario </t>
  </si>
  <si>
    <t>Precio del oro por kilo en pesos</t>
  </si>
  <si>
    <t>Precio del oro por kilo en dólares</t>
  </si>
  <si>
    <t>Precio del oro por onza en dólares</t>
  </si>
  <si>
    <t>Transferencia en % de los ingresos</t>
  </si>
  <si>
    <t>Tipo de cambio pesos por dólar</t>
  </si>
  <si>
    <t>Divisas</t>
  </si>
  <si>
    <t>Plata</t>
  </si>
  <si>
    <t>Oro</t>
  </si>
  <si>
    <t xml:space="preserve">Tasa de cambio </t>
  </si>
  <si>
    <t>Diferencia absoluta</t>
  </si>
  <si>
    <t>Mayo de 1934 Precio oro 32.6d/Oz</t>
  </si>
  <si>
    <t>Mayo de 1934 Precio oro 35d/Oz</t>
  </si>
  <si>
    <t>Diciembre 1933 Base de comparación</t>
  </si>
  <si>
    <t>Reservas internacionales en md</t>
  </si>
  <si>
    <t>Reservas internacionales en mp</t>
  </si>
  <si>
    <t>Cuadro Apéndice II.A.1. Ejercicio de sensibilidad sobre el monto de la transferencia al Gobierno Federal, 1933-1934</t>
  </si>
  <si>
    <t>Fuentes: Véase el texto del Apéndice II.A La transferencia ilegal de las reservas internacionales en 1934</t>
  </si>
  <si>
    <t>NO BORRAR</t>
  </si>
  <si>
    <t>PIB Nominal en mp</t>
  </si>
  <si>
    <t>A. Hacienda Pública Federal</t>
  </si>
  <si>
    <t>B. Valores del gobierno</t>
  </si>
  <si>
    <t xml:space="preserve">C. Créditos y préstamos al gobierno federal </t>
  </si>
  <si>
    <t>D. Saldo Total</t>
  </si>
  <si>
    <t>E. Límite legal</t>
  </si>
  <si>
    <t xml:space="preserve">G. Saldo positivo (+) o sobregiro (-) </t>
  </si>
  <si>
    <t>H. Sobregiro en % del PIB</t>
  </si>
  <si>
    <t>I. Saldo total en % del PIB</t>
  </si>
  <si>
    <t>Mar</t>
  </si>
  <si>
    <t>Jun</t>
  </si>
  <si>
    <t>Sep</t>
  </si>
  <si>
    <t>Dic</t>
  </si>
  <si>
    <t>a</t>
  </si>
  <si>
    <t>Mar 03</t>
  </si>
  <si>
    <t>Jun 30</t>
  </si>
  <si>
    <t>a, b</t>
  </si>
  <si>
    <t>Ago 31</t>
  </si>
  <si>
    <t>c</t>
  </si>
  <si>
    <t>Nov 30</t>
  </si>
  <si>
    <t>Dic 31</t>
  </si>
  <si>
    <t>d.</t>
  </si>
  <si>
    <t>Fuentes y notas:</t>
  </si>
  <si>
    <t>Nota: Columnas A, B, C, D y E  de los años 1935-1937 provienen de Turrent (2015, p. 189, Cuadro 21); quien estimó parcialmente la columna B y consultó el "Libro Mayor"  Nums. 6. 7 y 8 del Banco de México.</t>
  </si>
  <si>
    <t>Nota: Se sustituye el valor del sobregiro de diciembre de 1937 publicado por Turrent (2015, p.189, Cuadro 27) de 87.6mp por la cifra oficial de 89.3mp.</t>
  </si>
  <si>
    <t>Nota: Los datos de 1938 provienen de varias fuentes y fechas y no se encuentran disponibles a nivel trimestral.</t>
  </si>
  <si>
    <t>Nota: La columna D es la que representa la parte que excede del límite legal. Si es una cifra positiva, indica acumulación en la Cuenta de Tesorería en favor del gobierno; si es negativa indica una desacumulación o crédito ilegal al gobierno, lo que se ha llamado "sobregiro". Nótese que el primer sobregiro se presenta el 1er trimestre de 1937 y continúa hasta el 4o trimestre de 1938.</t>
  </si>
  <si>
    <t>Nota: La columna G denota el total del sobregiro: la parte ilegal, cuando se expresa con signo negativo, y la parte legal, la cual se considera con signo negativo al ser parte del financiamiento al gobierno.</t>
  </si>
  <si>
    <t xml:space="preserve">b. ACA01/06/1938. Donde se reporta que el sobregiro es por 110.6mp y el saldo total de la deuda es 149.0mp que incluye el límite legal de 38.4mp </t>
  </si>
  <si>
    <t>c. ACA28/10/1938. Donde se reporta que el sobregiro es de 126.2mp y el saldo total de la deuda del gobierno federal es de 164.6mp, que incluye el límite legal de 38.4mp. En el Acta se aclara que la deuda total queda en 131.7mp a esa fecha después de substraer la quita de deuda por 32.9mp. Nosotros no descontamos la quita de deuda al sobregiro pues todavía no ha sido aprobada por el Congreso, que lo hará hasta el final del año.</t>
  </si>
  <si>
    <t>d. Turrent (2015, p. 225, Cuadro 27) reporta que el saldo de la deuda de acuerdo a la LO1936 es de 180.1mp, pero que de acuerdo a la LO1938 aprobada al final de 1938 es de 118.2mp, a la cual se le descontaron la quita de deuda por 33.2mp (cantidad ligeramente diferente a la calculada en agosto 31) y 28.7mp de los Bonos de Caminos que ya no forman parte de la cuenta del gobierno federal. Al parecer, la deuda total de 180.1mp incluye lo correspondiente al límite legal de 38.4mp y la cifra de 118.2mp es el saldo final de deuda en diciembre de 1938, de acuerdo a la nueva LO1938. Las fuentes de estos datos, citados por Turrent (2015) son: Moore (1963) y Banco de México (1940, p.28) y  "Estado de Cuenta de la Hacienda Pública Federal con el Banco de México S.A., memo, en el Archivo Montes de Oca.</t>
  </si>
  <si>
    <t>Siglas: ACA=Acta del Consejo de Administración y fecha; LO=Ley Orgánica del Banco de México con año; mp= millones de pesos</t>
  </si>
  <si>
    <t>Crédito previsto por ley *</t>
  </si>
  <si>
    <t>Quita de deuda</t>
  </si>
  <si>
    <t>Saldo total</t>
  </si>
  <si>
    <t>(a)</t>
  </si>
  <si>
    <t>(b)</t>
  </si>
  <si>
    <t>(c)</t>
  </si>
  <si>
    <t>(d)</t>
  </si>
  <si>
    <t>(e)</t>
  </si>
  <si>
    <t>(f)</t>
  </si>
  <si>
    <t>(g)</t>
  </si>
  <si>
    <t>(h)</t>
  </si>
  <si>
    <t>(i)</t>
  </si>
  <si>
    <t>(j)</t>
  </si>
  <si>
    <t>(k)</t>
  </si>
  <si>
    <t>(m)</t>
  </si>
  <si>
    <t>(l)</t>
  </si>
  <si>
    <t>(n)</t>
  </si>
  <si>
    <t>(o)</t>
  </si>
  <si>
    <t>(d) Crédito al gobierno federal menos Inversión (88.6-19.0=69.6)</t>
  </si>
  <si>
    <t>(f) ACA01/06/1938 Donde se reporta que el sobregiro ascendió a 110.6mp. Por tanto, el saldo total es 149.0mp al sumarse el crédito previsto por la ley (110.6+38.4=149.0). El Banco de México, Informe Anual (1938, p. 20) reporta que el saldo total es ligeramente mayor (150.0m).</t>
  </si>
  <si>
    <t>(g) Interpolado entre el valor de mayo y diciembre</t>
  </si>
  <si>
    <t>(i) ACA28/10/1938. Donde se reporta que el sobregiro es de 126.2mp y el saldo total de la deuda del gobierno federal es de 164.6mp, que incluye el límite legal de 38.4mp. En el Acta se aclara que la deuda total queda en 131.7mp a esa fecha después de substraer la quita de deuda por 32.9mp. Nosotros no descontamos la quita de deuda del sobregiro pues todavía no ha sido aprobada por el Congreso, que lo hará hasta el final del año.</t>
  </si>
  <si>
    <t>(j) Crédito al gobierno federal menos Inversión (126.2-25.4=100.8)</t>
  </si>
  <si>
    <t>(k) Información de 1937 en Banco de México, Informe Anual (1938, p. 20). Sección sobre la Cuenta del gobierno federal. La cifra que se  reporta es 146.9mp, pero debidoa a que se le descontaron los 33.2mp de quita de deuda. Como en esta parte estamos bajo el supuesto de que la quita de deuda no se aplica debido a que todavía no ha sido aprobada, entonces la deuda total se eleva a  180.1mp (146.9+33.2=180.1)</t>
  </si>
  <si>
    <t>(m) Crédito al gobierno federal menos Inversión (141.6-27.8=113.8)</t>
  </si>
  <si>
    <t>(n) La única variación con respecto a noviembre 30 es que aumentó ligeramente la inversión en valores y disminuyó el crédito excedente.</t>
  </si>
  <si>
    <t>* El saldo a cargo del Gobierno no debería exceder del 10% del promedio de los ingresos anuales que aquél haya percibido en efectivo durante los tres últimos años. Por ejemplo, en 1937  este monto fue 33.4mp y de 38.4mp en 1938.</t>
  </si>
  <si>
    <t>** El PIB nominal de 1936, 1937 y 1938 en millones de pesos es: 5,346, 6,800 y 7,281, respectivamente.</t>
  </si>
  <si>
    <t>Cuadro Apéndice II.E.1. Cuenta de Tesorería del Gobierno Federal en m/p</t>
  </si>
  <si>
    <t>(a) Información de 1936 en Turrent (2015a, p. 189, Cuadro 21). Nótese que el crédito excedente está por debajo de su límite legal y por lo mismo no hay un sobregiro de la Cuenta de Tesorería.</t>
  </si>
  <si>
    <t>(b) Información de 1937 en Banco de México, (Informe Anual, 1938, p. 20). Sección sobre la Cuenta del gobierno federal</t>
  </si>
  <si>
    <t>(c) Información de 1937 en Banco de México, (Informe Anual, 1938, p. 20). Sección sobre la Cuenta del gobierno federal</t>
  </si>
  <si>
    <t>(e) Saldo total reportado en Banco de México, (Informe Anual, 1938, p.20) menos Crédito previsto por ley [127.0-38.4=88.6)</t>
  </si>
  <si>
    <t>(l) Saldo total reportado en Banco de México, (Informe, 1938, p.20) menos Crédito previsto por ley [180.1-38.4=141.7)</t>
  </si>
  <si>
    <t>(o) Aquí tenemos el escenario en que la LO1938 se aplica y por lo mismo al saldo total (180.1mp) se le descuenta la quita de deuda (33.2mp) y no se considera tampoco la inversión en valores (28.7mp). Por lo mismo, el saldo para el fin del ejercicio en 1938 es de 118.3mp (180.0-33.2-28.7=118.3). Vease el Balance del Banco de México en Banco de México, (Informe Anual, 1938) para la cifra del saldo. Igualmente, véase Turrent (2015a, p. 225,Cuadro 27).</t>
  </si>
  <si>
    <t xml:space="preserve">Cuadro Apéndice II.F.1. El sobregiro gubernamental en la cuenta del Banco de México, 1937-1938, m/p </t>
  </si>
  <si>
    <t>Crédito excedente al Gob Fed</t>
  </si>
  <si>
    <t>Inversión valores del Gob Fed</t>
  </si>
  <si>
    <t>Valores más Crédito al Gob Fed</t>
  </si>
  <si>
    <t>Crédito excedente + Inversiones% del PIB**</t>
  </si>
  <si>
    <t>Saldo total % del PIB**</t>
  </si>
  <si>
    <t>a. Información de 1937 en Banco de México (Informe Anual, 1938, p. 20). Sección sobre la Cuenta del gobierno federal</t>
  </si>
  <si>
    <t>II Cuadros texto anual.xlsx</t>
  </si>
  <si>
    <t xml:space="preserve">Fuentes y notas del Cuadro Apéndice II.E.1.: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</si>
</sst>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5" formatCode="0.0"/>
    <numFmt numFmtId="166" formatCode="_(* #,##0.0_);_(* \(#,##0.0\);_(* &quot;-&quot;??_);_(@_)"/>
    <numFmt numFmtId="167" formatCode="_(* #,##0.0000_);_(* \(#,##0.0000\);_(* &quot;-&quot;??_);_(@_)"/>
  </numFmts>
  <fonts count="7" x14ac:knownFonts="1">
    <font>
      <sz val="12"/>
      <color theme="1"/>
      <name val="Calibri"/>
      <family val="2"/>
      <scheme val="minor"/>
    </font>
    <font>
      <sz val="11"/>
      <color theme="1"/>
      <name val="Calibri"/>
      <family val="2"/>
      <scheme val="minor"/>
    </font>
    <font>
      <sz val="12"/>
      <color rgb="FFFF0000"/>
      <name val="Times New Roman"/>
      <family val="1"/>
    </font>
    <font>
      <sz val="12"/>
      <color theme="1"/>
      <name val="Times New Roman"/>
      <family val="1"/>
    </font>
    <font>
      <b/>
      <sz val="12"/>
      <color theme="1"/>
      <name val="Times New Roman"/>
      <family val="1"/>
    </font>
    <font>
      <b/>
      <sz val="11"/>
      <color theme="1"/>
      <name val="Calibri"/>
      <family val="2"/>
      <scheme val="minor"/>
    </font>
    <font>
      <sz val="10"/>
      <name val="MS Sans Serif"/>
      <family val="2"/>
    </font>
  </fonts>
  <fills count="4">
    <fill>
      <patternFill patternType="none"/>
    </fill>
    <fill>
      <patternFill patternType="gray125"/>
    </fill>
    <fill>
      <patternFill patternType="solid">
        <fgColor rgb="FFFF0000"/>
        <bgColor indexed="64"/>
      </patternFill>
    </fill>
    <fill>
      <patternFill patternType="solid">
        <fgColor rgb="FFFFFF00"/>
        <bgColor indexed="64"/>
      </patternFill>
    </fill>
  </fills>
  <borders count="4">
    <border>
      <left/>
      <right/>
      <top/>
      <bottom/>
      <diagonal/>
    </border>
    <border>
      <left/>
      <right/>
      <top/>
      <bottom style="thin">
        <color indexed="64"/>
      </bottom>
      <diagonal/>
    </border>
    <border>
      <left/>
      <right/>
      <top style="thin">
        <color auto="1"/>
      </top>
      <bottom/>
      <diagonal/>
    </border>
    <border>
      <left/>
      <right/>
      <top style="thin">
        <color indexed="64"/>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133">
    <xf numFmtId="0" fontId="0" fillId="0" borderId="0" xfId="0"/>
    <xf numFmtId="0" fontId="1" fillId="0" borderId="0" xfId="1"/>
    <xf numFmtId="0" fontId="3" fillId="0" borderId="0" xfId="1" applyFont="1"/>
    <xf numFmtId="164" fontId="3" fillId="0" borderId="0" xfId="1" applyNumberFormat="1" applyFont="1" applyFill="1" applyBorder="1" applyAlignment="1">
      <alignment horizontal="right"/>
    </xf>
    <xf numFmtId="0" fontId="3" fillId="0" borderId="0" xfId="1" applyFont="1" applyAlignment="1">
      <alignment horizontal="left" indent="1"/>
    </xf>
    <xf numFmtId="0" fontId="4" fillId="0" borderId="0" xfId="1" applyFont="1"/>
    <xf numFmtId="165" fontId="3" fillId="0" borderId="0" xfId="1" applyNumberFormat="1" applyFont="1"/>
    <xf numFmtId="0" fontId="3" fillId="0" borderId="0" xfId="1" applyFont="1" applyBorder="1"/>
    <xf numFmtId="164" fontId="3" fillId="0" borderId="0" xfId="1" applyNumberFormat="1" applyFont="1"/>
    <xf numFmtId="0" fontId="3" fillId="0" borderId="0" xfId="1" applyFont="1" applyFill="1" applyBorder="1" applyAlignment="1">
      <alignment horizontal="right"/>
    </xf>
    <xf numFmtId="0" fontId="4" fillId="0" borderId="0" xfId="1" applyFont="1" applyBorder="1" applyAlignment="1">
      <alignment horizontal="left"/>
    </xf>
    <xf numFmtId="0" fontId="4" fillId="0" borderId="1" xfId="1" applyFont="1" applyBorder="1" applyAlignment="1">
      <alignment horizontal="center"/>
    </xf>
    <xf numFmtId="0" fontId="4" fillId="0" borderId="0" xfId="1" applyFont="1" applyFill="1"/>
    <xf numFmtId="0" fontId="1" fillId="0" borderId="0" xfId="1" applyFill="1"/>
    <xf numFmtId="166" fontId="3" fillId="0" borderId="0" xfId="1" applyNumberFormat="1" applyFont="1"/>
    <xf numFmtId="166" fontId="1" fillId="0" borderId="0" xfId="1" applyNumberFormat="1"/>
    <xf numFmtId="166" fontId="2" fillId="0" borderId="0" xfId="1" applyNumberFormat="1" applyFont="1"/>
    <xf numFmtId="166" fontId="3" fillId="0" borderId="0" xfId="1" applyNumberFormat="1" applyFont="1" applyAlignment="1">
      <alignment horizontal="right" indent="1"/>
    </xf>
    <xf numFmtId="166" fontId="2" fillId="0" borderId="0" xfId="1" applyNumberFormat="1" applyFont="1" applyAlignment="1">
      <alignment horizontal="left" indent="1"/>
    </xf>
    <xf numFmtId="166" fontId="3" fillId="0" borderId="0" xfId="1" applyNumberFormat="1" applyFont="1" applyAlignment="1">
      <alignment horizontal="left" indent="1"/>
    </xf>
    <xf numFmtId="164" fontId="3" fillId="0" borderId="0" xfId="1" applyNumberFormat="1" applyFont="1" applyAlignment="1">
      <alignment horizontal="left" indent="1"/>
    </xf>
    <xf numFmtId="43" fontId="2" fillId="0" borderId="0" xfId="1" applyNumberFormat="1" applyFont="1"/>
    <xf numFmtId="164" fontId="3" fillId="0" borderId="0" xfId="1" applyNumberFormat="1" applyFont="1" applyAlignment="1">
      <alignment horizontal="right" indent="1"/>
    </xf>
    <xf numFmtId="43" fontId="2" fillId="0" borderId="0" xfId="1" applyNumberFormat="1" applyFont="1" applyAlignment="1">
      <alignment horizontal="left" indent="1"/>
    </xf>
    <xf numFmtId="166" fontId="2" fillId="0" borderId="0" xfId="1" applyNumberFormat="1" applyFont="1" applyBorder="1"/>
    <xf numFmtId="166" fontId="3" fillId="0" borderId="0" xfId="1" applyNumberFormat="1" applyFont="1" applyBorder="1" applyAlignment="1">
      <alignment horizontal="right" indent="1"/>
    </xf>
    <xf numFmtId="166" fontId="2" fillId="0" borderId="0" xfId="1" applyNumberFormat="1" applyFont="1" applyBorder="1" applyAlignment="1">
      <alignment horizontal="left" indent="1"/>
    </xf>
    <xf numFmtId="0" fontId="3" fillId="0" borderId="0" xfId="1" applyFont="1" applyFill="1" applyBorder="1"/>
    <xf numFmtId="0" fontId="3" fillId="0" borderId="1" xfId="1" applyFont="1" applyFill="1" applyBorder="1"/>
    <xf numFmtId="0" fontId="3" fillId="0" borderId="1" xfId="1" applyFont="1" applyBorder="1"/>
    <xf numFmtId="0" fontId="5" fillId="0" borderId="0" xfId="1" applyFont="1"/>
    <xf numFmtId="0" fontId="1" fillId="3" borderId="1" xfId="1" applyFill="1" applyBorder="1"/>
    <xf numFmtId="0" fontId="5" fillId="3" borderId="1" xfId="1" applyFont="1" applyFill="1" applyBorder="1" applyAlignment="1">
      <alignment horizontal="center" wrapText="1"/>
    </xf>
    <xf numFmtId="0" fontId="5" fillId="0" borderId="0" xfId="1" applyFont="1" applyAlignment="1">
      <alignment horizontal="center" wrapText="1"/>
    </xf>
    <xf numFmtId="0" fontId="1" fillId="3" borderId="0" xfId="1" applyFill="1"/>
    <xf numFmtId="166" fontId="0" fillId="3" borderId="0" xfId="2" applyNumberFormat="1" applyFont="1" applyFill="1"/>
    <xf numFmtId="0" fontId="4" fillId="0" borderId="0" xfId="1" applyFont="1" applyFill="1" applyAlignment="1">
      <alignment horizontal="left"/>
    </xf>
    <xf numFmtId="0" fontId="3" fillId="0" borderId="0" xfId="1" applyFont="1" applyFill="1"/>
    <xf numFmtId="166" fontId="3" fillId="0" borderId="0" xfId="2" applyNumberFormat="1" applyFont="1" applyFill="1"/>
    <xf numFmtId="166" fontId="3" fillId="0" borderId="0" xfId="2" applyNumberFormat="1" applyFont="1" applyFill="1" applyAlignment="1">
      <alignment horizontal="right"/>
    </xf>
    <xf numFmtId="164" fontId="3" fillId="0" borderId="0" xfId="2" applyNumberFormat="1" applyFont="1" applyFill="1"/>
    <xf numFmtId="166" fontId="0" fillId="0" borderId="0" xfId="2" applyNumberFormat="1" applyFont="1"/>
    <xf numFmtId="165" fontId="3" fillId="0" borderId="0" xfId="1" applyNumberFormat="1" applyFont="1" applyFill="1"/>
    <xf numFmtId="16" fontId="3" fillId="0" borderId="0" xfId="1" quotePrefix="1" applyNumberFormat="1" applyFont="1" applyFill="1" applyAlignment="1">
      <alignment horizontal="left"/>
    </xf>
    <xf numFmtId="166" fontId="3" fillId="0" borderId="0" xfId="1" applyNumberFormat="1" applyFont="1" applyFill="1"/>
    <xf numFmtId="164" fontId="3" fillId="0" borderId="0" xfId="1" applyNumberFormat="1" applyFont="1" applyFill="1" applyAlignment="1">
      <alignment horizontal="right"/>
    </xf>
    <xf numFmtId="0" fontId="3" fillId="0" borderId="0" xfId="1" applyFont="1" applyFill="1" applyBorder="1" applyAlignment="1">
      <alignment horizontal="left"/>
    </xf>
    <xf numFmtId="166" fontId="3" fillId="0" borderId="0" xfId="2" applyNumberFormat="1" applyFont="1" applyFill="1" applyBorder="1" applyAlignment="1">
      <alignment horizontal="right"/>
    </xf>
    <xf numFmtId="164" fontId="3" fillId="0" borderId="0" xfId="2" applyNumberFormat="1" applyFont="1" applyFill="1" applyBorder="1"/>
    <xf numFmtId="0" fontId="3" fillId="0" borderId="3" xfId="1" applyFont="1" applyFill="1" applyBorder="1" applyAlignment="1">
      <alignment horizontal="left"/>
    </xf>
    <xf numFmtId="166" fontId="3" fillId="0" borderId="3" xfId="2" applyNumberFormat="1" applyFont="1" applyFill="1" applyBorder="1" applyAlignment="1">
      <alignment horizontal="right"/>
    </xf>
    <xf numFmtId="164" fontId="3" fillId="0" borderId="3" xfId="2" applyNumberFormat="1" applyFont="1" applyFill="1" applyBorder="1"/>
    <xf numFmtId="0" fontId="3" fillId="0" borderId="0" xfId="1" applyFont="1" applyBorder="1" applyAlignment="1">
      <alignment horizontal="right"/>
    </xf>
    <xf numFmtId="164" fontId="3" fillId="0" borderId="0" xfId="2" applyNumberFormat="1" applyFont="1" applyBorder="1"/>
    <xf numFmtId="0" fontId="3" fillId="0" borderId="0" xfId="1" applyFont="1" applyBorder="1" applyAlignment="1">
      <alignment horizontal="left"/>
    </xf>
    <xf numFmtId="0" fontId="3" fillId="0" borderId="0" xfId="1" applyFont="1" applyBorder="1" applyAlignment="1">
      <alignment horizontal="left" wrapText="1"/>
    </xf>
    <xf numFmtId="0" fontId="4" fillId="0" borderId="1" xfId="1" applyFont="1" applyBorder="1" applyAlignment="1">
      <alignment horizontal="left"/>
    </xf>
    <xf numFmtId="0" fontId="4" fillId="0" borderId="0" xfId="1" applyFont="1" applyAlignment="1">
      <alignment horizontal="center" wrapText="1"/>
    </xf>
    <xf numFmtId="0" fontId="3" fillId="0" borderId="0" xfId="1" quotePrefix="1" applyFont="1" applyFill="1" applyAlignment="1">
      <alignment horizontal="left"/>
    </xf>
    <xf numFmtId="166" fontId="3" fillId="0" borderId="0" xfId="1" applyNumberFormat="1" applyFont="1" applyFill="1" applyBorder="1" applyAlignment="1">
      <alignment horizontal="center" wrapText="1"/>
    </xf>
    <xf numFmtId="0" fontId="3" fillId="0" borderId="0" xfId="1" applyFont="1" applyFill="1" applyBorder="1" applyAlignment="1">
      <alignment horizontal="right" wrapText="1"/>
    </xf>
    <xf numFmtId="0" fontId="4" fillId="0" borderId="0" xfId="1" applyFont="1" applyAlignment="1">
      <alignment horizontal="left"/>
    </xf>
    <xf numFmtId="166" fontId="3" fillId="0" borderId="0" xfId="2" applyNumberFormat="1" applyFont="1"/>
    <xf numFmtId="165" fontId="3" fillId="0" borderId="0" xfId="1" applyNumberFormat="1" applyFont="1" applyFill="1" applyBorder="1"/>
    <xf numFmtId="167" fontId="3" fillId="0" borderId="0" xfId="2" applyNumberFormat="1" applyFont="1"/>
    <xf numFmtId="0" fontId="3" fillId="0" borderId="1" xfId="1" applyFont="1" applyBorder="1" applyAlignment="1">
      <alignment horizontal="left"/>
    </xf>
    <xf numFmtId="0" fontId="3" fillId="0" borderId="1" xfId="1" applyFont="1" applyFill="1" applyBorder="1" applyAlignment="1">
      <alignment horizontal="left"/>
    </xf>
    <xf numFmtId="0" fontId="3" fillId="0" borderId="1" xfId="1" applyFont="1" applyFill="1" applyBorder="1" applyAlignment="1">
      <alignment horizontal="right"/>
    </xf>
    <xf numFmtId="164" fontId="3" fillId="0" borderId="1" xfId="1" applyNumberFormat="1" applyFont="1" applyFill="1" applyBorder="1" applyAlignment="1">
      <alignment horizontal="right"/>
    </xf>
    <xf numFmtId="166" fontId="3" fillId="0" borderId="1" xfId="1" applyNumberFormat="1" applyFont="1" applyFill="1" applyBorder="1" applyAlignment="1">
      <alignment horizontal="center" wrapText="1"/>
    </xf>
    <xf numFmtId="165" fontId="3" fillId="0" borderId="1" xfId="1" applyNumberFormat="1" applyFont="1" applyFill="1" applyBorder="1"/>
    <xf numFmtId="164" fontId="3" fillId="0" borderId="1" xfId="2" applyNumberFormat="1" applyFont="1" applyFill="1" applyBorder="1"/>
    <xf numFmtId="0" fontId="3" fillId="0" borderId="3" xfId="1" applyFont="1" applyBorder="1" applyAlignment="1">
      <alignment horizontal="left"/>
    </xf>
    <xf numFmtId="0" fontId="4" fillId="0" borderId="3" xfId="1" applyFont="1" applyFill="1" applyBorder="1" applyAlignment="1">
      <alignment horizontal="left"/>
    </xf>
    <xf numFmtId="0" fontId="3" fillId="0" borderId="3" xfId="1" applyFont="1" applyFill="1" applyBorder="1" applyAlignment="1">
      <alignment horizontal="right"/>
    </xf>
    <xf numFmtId="164" fontId="3" fillId="0" borderId="3" xfId="1" applyNumberFormat="1" applyFont="1" applyFill="1" applyBorder="1" applyAlignment="1">
      <alignment horizontal="right"/>
    </xf>
    <xf numFmtId="166" fontId="3" fillId="0" borderId="3" xfId="1" applyNumberFormat="1" applyFont="1" applyFill="1" applyBorder="1" applyAlignment="1">
      <alignment horizontal="center" wrapText="1"/>
    </xf>
    <xf numFmtId="165" fontId="3" fillId="0" borderId="3" xfId="1" applyNumberFormat="1" applyFont="1" applyFill="1" applyBorder="1"/>
    <xf numFmtId="165" fontId="3" fillId="0" borderId="1" xfId="1" applyNumberFormat="1" applyFont="1" applyFill="1" applyBorder="1" applyAlignment="1">
      <alignment horizontal="right"/>
    </xf>
    <xf numFmtId="0" fontId="4" fillId="0" borderId="2" xfId="1" applyFont="1" applyBorder="1" applyAlignment="1">
      <alignment horizontal="center"/>
    </xf>
    <xf numFmtId="0" fontId="4" fillId="0" borderId="0" xfId="1" applyFont="1" applyBorder="1" applyAlignment="1">
      <alignment horizontal="center"/>
    </xf>
    <xf numFmtId="0" fontId="4" fillId="0" borderId="1" xfId="1" applyFont="1" applyFill="1" applyBorder="1" applyAlignment="1">
      <alignment horizontal="left"/>
    </xf>
    <xf numFmtId="0" fontId="3" fillId="0" borderId="2" xfId="1" applyFont="1" applyFill="1" applyBorder="1" applyAlignment="1">
      <alignment horizontal="center"/>
    </xf>
    <xf numFmtId="0" fontId="3" fillId="0" borderId="0" xfId="1" applyFont="1" applyFill="1" applyBorder="1" applyAlignment="1">
      <alignment horizontal="center"/>
    </xf>
    <xf numFmtId="0" fontId="3" fillId="0" borderId="1" xfId="1" applyFont="1" applyFill="1" applyBorder="1" applyAlignment="1">
      <alignment horizontal="center"/>
    </xf>
    <xf numFmtId="0" fontId="3" fillId="0" borderId="0" xfId="1" applyFont="1" applyBorder="1" applyAlignment="1"/>
    <xf numFmtId="16" fontId="3" fillId="0" borderId="0" xfId="1" applyNumberFormat="1" applyFont="1" applyAlignment="1">
      <alignment horizontal="left"/>
    </xf>
    <xf numFmtId="16" fontId="3" fillId="0" borderId="0" xfId="1" applyNumberFormat="1" applyFont="1" applyBorder="1" applyAlignment="1">
      <alignment horizontal="left"/>
    </xf>
    <xf numFmtId="164" fontId="3" fillId="0" borderId="0" xfId="2" applyNumberFormat="1" applyFont="1" applyFill="1" applyAlignment="1"/>
    <xf numFmtId="0" fontId="3" fillId="0" borderId="1" xfId="1" applyFont="1" applyBorder="1" applyAlignment="1">
      <alignment horizontal="center"/>
    </xf>
    <xf numFmtId="0" fontId="4" fillId="0" borderId="0" xfId="1" applyFont="1" applyBorder="1" applyAlignment="1">
      <alignment horizontal="center" wrapText="1"/>
    </xf>
    <xf numFmtId="0" fontId="4" fillId="0" borderId="1" xfId="1" applyFont="1" applyBorder="1" applyAlignment="1">
      <alignment horizontal="center" wrapText="1"/>
    </xf>
    <xf numFmtId="0" fontId="5" fillId="2" borderId="0" xfId="1" applyFont="1" applyFill="1" applyAlignment="1">
      <alignment horizontal="center"/>
    </xf>
    <xf numFmtId="0" fontId="3" fillId="0" borderId="0" xfId="1" applyFont="1" applyFill="1" applyAlignment="1">
      <alignment horizontal="left"/>
    </xf>
    <xf numFmtId="0" fontId="3" fillId="0" borderId="0" xfId="1" applyFont="1" applyBorder="1" applyAlignment="1">
      <alignment horizontal="center"/>
    </xf>
    <xf numFmtId="0" fontId="4" fillId="0" borderId="1" xfId="1" applyFont="1" applyBorder="1" applyAlignment="1">
      <alignment horizontal="left" vertical="top" wrapText="1"/>
    </xf>
    <xf numFmtId="0" fontId="3" fillId="0" borderId="0" xfId="1" applyFont="1" applyAlignment="1">
      <alignment horizontal="left"/>
    </xf>
    <xf numFmtId="0" fontId="4" fillId="0" borderId="0" xfId="1" applyFont="1" applyFill="1" applyBorder="1" applyAlignment="1">
      <alignment horizontal="center" wrapText="1"/>
    </xf>
    <xf numFmtId="0" fontId="4" fillId="0" borderId="2" xfId="1" applyFont="1" applyBorder="1" applyAlignment="1">
      <alignment horizontal="center" wrapText="1"/>
    </xf>
    <xf numFmtId="0" fontId="4" fillId="0" borderId="0" xfId="1" applyFont="1" applyBorder="1" applyAlignment="1">
      <alignment horizontal="center" wrapText="1"/>
    </xf>
    <xf numFmtId="0" fontId="4" fillId="0" borderId="1" xfId="1" applyFont="1" applyBorder="1" applyAlignment="1">
      <alignment horizontal="center" wrapText="1"/>
    </xf>
    <xf numFmtId="0" fontId="3" fillId="0" borderId="0" xfId="1" applyFont="1" applyAlignment="1">
      <alignment horizontal="left"/>
    </xf>
    <xf numFmtId="0" fontId="3" fillId="0" borderId="0" xfId="1" applyFont="1" applyFill="1" applyAlignment="1">
      <alignment horizontal="left"/>
    </xf>
    <xf numFmtId="0" fontId="3" fillId="0" borderId="0" xfId="1" applyFont="1" applyFill="1" applyBorder="1" applyAlignment="1">
      <alignment horizontal="left" wrapText="1"/>
    </xf>
    <xf numFmtId="43" fontId="3" fillId="0" borderId="0" xfId="1" applyNumberFormat="1" applyFont="1" applyFill="1"/>
    <xf numFmtId="165" fontId="3" fillId="0" borderId="0" xfId="1" applyNumberFormat="1" applyFont="1" applyFill="1" applyBorder="1" applyAlignment="1">
      <alignment horizontal="right"/>
    </xf>
    <xf numFmtId="0" fontId="4" fillId="0" borderId="2" xfId="1" applyFont="1" applyBorder="1" applyAlignment="1">
      <alignment horizontal="center" wrapText="1"/>
    </xf>
    <xf numFmtId="0" fontId="3" fillId="0" borderId="0" xfId="1" applyFont="1" applyAlignment="1">
      <alignment horizontal="left" wrapText="1"/>
    </xf>
    <xf numFmtId="0" fontId="4" fillId="0" borderId="2" xfId="1" applyFont="1" applyBorder="1" applyAlignment="1">
      <alignment horizontal="center" vertical="top" wrapText="1"/>
    </xf>
    <xf numFmtId="0" fontId="4" fillId="0" borderId="0" xfId="1" applyFont="1" applyBorder="1" applyAlignment="1">
      <alignment horizontal="center" vertical="top" wrapText="1"/>
    </xf>
    <xf numFmtId="0" fontId="4" fillId="0" borderId="1" xfId="1" applyFont="1" applyBorder="1" applyAlignment="1">
      <alignment horizontal="center" vertical="top" wrapText="1"/>
    </xf>
    <xf numFmtId="0" fontId="4" fillId="0" borderId="0" xfId="1" applyFont="1" applyBorder="1" applyAlignment="1">
      <alignment horizontal="center" wrapText="1"/>
    </xf>
    <xf numFmtId="0" fontId="4" fillId="0" borderId="1" xfId="1" applyFont="1" applyBorder="1" applyAlignment="1">
      <alignment horizontal="center" wrapText="1"/>
    </xf>
    <xf numFmtId="0" fontId="3" fillId="0" borderId="0" xfId="1" applyFont="1" applyFill="1" applyBorder="1" applyAlignment="1">
      <alignment horizontal="left" wrapText="1"/>
    </xf>
    <xf numFmtId="0" fontId="3" fillId="0" borderId="0" xfId="1" applyFont="1" applyFill="1" applyAlignment="1">
      <alignment horizontal="left" wrapText="1"/>
    </xf>
    <xf numFmtId="0" fontId="3" fillId="0" borderId="0" xfId="1" applyFont="1" applyFill="1" applyAlignment="1">
      <alignment horizontal="left" vertical="top" wrapText="1"/>
    </xf>
    <xf numFmtId="0" fontId="3" fillId="0" borderId="0" xfId="1" applyFont="1" applyAlignment="1">
      <alignment horizontal="left" vertical="top" wrapText="1"/>
    </xf>
    <xf numFmtId="0" fontId="3" fillId="0" borderId="0" xfId="1" applyFont="1" applyFill="1" applyAlignment="1">
      <alignment horizontal="left"/>
    </xf>
    <xf numFmtId="0" fontId="5" fillId="2" borderId="0" xfId="1" applyFont="1" applyFill="1" applyAlignment="1">
      <alignment horizontal="center"/>
    </xf>
    <xf numFmtId="0" fontId="4" fillId="0" borderId="2" xfId="1" applyFont="1" applyBorder="1" applyAlignment="1">
      <alignment horizontal="left" vertical="top" wrapText="1"/>
    </xf>
    <xf numFmtId="0" fontId="4" fillId="0" borderId="0" xfId="1" applyFont="1" applyBorder="1" applyAlignment="1">
      <alignment horizontal="left" vertical="top" wrapText="1"/>
    </xf>
    <xf numFmtId="0" fontId="4" fillId="0" borderId="1" xfId="1" applyFont="1" applyBorder="1" applyAlignment="1">
      <alignment horizontal="left" vertical="top" wrapText="1"/>
    </xf>
    <xf numFmtId="0" fontId="3" fillId="0" borderId="0" xfId="1" applyFont="1" applyBorder="1" applyAlignment="1">
      <alignment horizontal="center"/>
    </xf>
    <xf numFmtId="0" fontId="3" fillId="0" borderId="0" xfId="1" quotePrefix="1" applyFont="1" applyFill="1" applyAlignment="1">
      <alignment horizontal="left" wrapText="1"/>
    </xf>
    <xf numFmtId="0" fontId="3" fillId="0" borderId="0" xfId="1" applyFont="1" applyBorder="1" applyAlignment="1">
      <alignment horizontal="left" vertical="top" wrapText="1"/>
    </xf>
    <xf numFmtId="0" fontId="4" fillId="0" borderId="2" xfId="1" applyFont="1" applyFill="1" applyBorder="1" applyAlignment="1">
      <alignment horizontal="center" vertical="top" wrapText="1"/>
    </xf>
    <xf numFmtId="0" fontId="4" fillId="0" borderId="0" xfId="1" applyFont="1" applyFill="1" applyBorder="1" applyAlignment="1">
      <alignment horizontal="center" vertical="top" wrapText="1"/>
    </xf>
    <xf numFmtId="0" fontId="4" fillId="0" borderId="1" xfId="1" applyFont="1" applyFill="1" applyBorder="1" applyAlignment="1">
      <alignment horizontal="center" vertical="top" wrapText="1"/>
    </xf>
    <xf numFmtId="0" fontId="4" fillId="0" borderId="2" xfId="1" applyFont="1" applyFill="1" applyBorder="1" applyAlignment="1">
      <alignment horizontal="center" wrapText="1"/>
    </xf>
    <xf numFmtId="0" fontId="4" fillId="0" borderId="0" xfId="1" applyFont="1" applyFill="1" applyBorder="1" applyAlignment="1">
      <alignment horizontal="center" wrapText="1"/>
    </xf>
    <xf numFmtId="0" fontId="4" fillId="0" borderId="1" xfId="1" applyFont="1" applyFill="1" applyBorder="1" applyAlignment="1">
      <alignment horizontal="center" wrapText="1"/>
    </xf>
    <xf numFmtId="0" fontId="3" fillId="0" borderId="0" xfId="1" applyFont="1" applyBorder="1" applyAlignment="1">
      <alignment vertical="top" wrapText="1"/>
    </xf>
    <xf numFmtId="0" fontId="3" fillId="0" borderId="0" xfId="1" applyFont="1" applyAlignment="1">
      <alignment horizontal="left" vertical="top"/>
    </xf>
  </cellXfs>
  <cellStyles count="3">
    <cellStyle name="Millares 2" xfId="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C2/BRB/Sector%20Data/Fiscal/current%20data%20files/BRB_Fisc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IPC/2007%20DSA%20_%202nd%20Review/Haiti%20-%20Low-Income-Country-External-DS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Davidpjmp/Dropbox/Dr.%20Sergio%20Marti&#769;n/FPSGWN03P/WHD/mydocs/WEOTempla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Davidpjmp/Desktop/C:/Users/Sergio/Dropbox/Dr.%20Sergio%20Mart&#237;n/PIB%20POT.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Davidpjmp/Documents/Documentos%20base%20Sergio%20Marti&#769;n/A:/DATA/S2/NIC/WEO/2002/December/WEO%20December%20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avidpjmp/Dropbox/Dr.%20Sergio%20Marti&#769;n/Fpsswn05d/WHD/DATA/COUNTRY/Ghana/q-drive/GHA/External/GHAB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avidpjmp/Desktop/Fpsswn05d/WHD/DATA/COUNTRY/Ghana/q-drive/GHA/External/GHABO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avidpjmp/Documents/Documentos%20base%20Sergio%20Marti&#769;n/A:/DATA/LCA/REAL/CONTE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avidpjmp/Dropbox/Dr.%20Sergio%20Marti&#769;n/Fpsswn05d/WHD/TEMP/My%20Documents/Moz/E-Final/BOP9703_st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SMARTIN/Local%20Settings/Temporary%20Internet%20Files/OLK189/wrs27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entral%20America/Panam&#225;/Data%20base/Short%20term/Archive/2008/Panama%20Data%20Bank%20Se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WSAMUEL/My%20Local%20Documents/Barbados/WEO_Assumption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Davidpjmp/Dropbox/Dr.%20Sergio%20Marti&#769;n/FPSGWN03P/WHD/Documents%20and%20Settings/SEBLE/My%20Local%20Documents/Barbados_Mission/Barbados_AssumptionsWE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kfile"/>
      <sheetName val="Reserve-Tour"/>
      <sheetName val="Raw BOP Data (2)"/>
      <sheetName val="C"/>
      <sheetName val="Data"/>
      <sheetName val="SHARE"/>
      <sheetName val="CG"/>
      <sheetName val="PE"/>
      <sheetName val="NIS"/>
      <sheetName val="PS"/>
      <sheetName val="FIN"/>
      <sheetName val="OUT"/>
      <sheetName val="ADebt"/>
      <sheetName val="QDebt"/>
      <sheetName val="Growth Data"/>
      <sheetName val="CA input"/>
      <sheetName val="CapA input"/>
      <sheetName val="CBB's BOP"/>
      <sheetName val="Projections"/>
      <sheetName val="Old BOP backup"/>
      <sheetName val="Raw Debt Data"/>
      <sheetName val="Exog Assumption-Originaol"/>
      <sheetName val="BOP-Adjustment"/>
      <sheetName val="ControlSheet"/>
      <sheetName val="QDATA"/>
      <sheetName val="FImp"/>
      <sheetName val="Check"/>
      <sheetName val="FDSA"/>
      <sheetName val="XDSA"/>
      <sheetName val="Micro"/>
      <sheetName val="SEI"/>
      <sheetName val="WEO4"/>
      <sheetName val="WEO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utput Database"/>
      <sheetName val="Input_external"/>
      <sheetName val="Input debt service"/>
      <sheetName val="Inp_Outp_debt"/>
      <sheetName val="Tab11_macro"/>
      <sheetName val="SR_Table_Baseline"/>
      <sheetName val="SR_Table_Stress"/>
      <sheetName val="Panel Chart"/>
      <sheetName val="Baseline"/>
      <sheetName val="A1_historical"/>
      <sheetName val="A2_financing"/>
      <sheetName val="B1_GDP"/>
      <sheetName val="B2_exports"/>
      <sheetName val="B3_deflator"/>
      <sheetName val="B4_non-debt flows"/>
      <sheetName val="B5_Combo"/>
      <sheetName val="B6_30%depr"/>
      <sheetName val="NPV_base"/>
      <sheetName val="NPV Stress"/>
      <sheetName val="NPV Stress_A2"/>
      <sheetName val="Chart Data"/>
      <sheetName val="Debt Accumulation"/>
      <sheetName val="NPV-GDP"/>
      <sheetName val="NPV-Exports"/>
      <sheetName val="NPV-Revenue"/>
      <sheetName val="DS-Exports"/>
      <sheetName val="DS-Revenues"/>
      <sheetName val="Chart Output"/>
      <sheetName val="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POT"/>
    </sheetNames>
    <definedNames>
      <definedName name="OnShow"/>
    </defined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5"/>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row r="51">
          <cell r="F51">
            <v>5.3608336101258409</v>
          </cell>
          <cell r="G51">
            <v>-0.81682463611383993</v>
          </cell>
          <cell r="H51">
            <v>4.6146778524667118</v>
          </cell>
          <cell r="I51">
            <v>-1.5656649074290381</v>
          </cell>
          <cell r="J51">
            <v>-4.0836366667023825</v>
          </cell>
          <cell r="K51">
            <v>-1.0154667775466133</v>
          </cell>
          <cell r="L51">
            <v>-0.7058805577896391</v>
          </cell>
          <cell r="M51">
            <v>-12.450240574511408</v>
          </cell>
          <cell r="N51">
            <v>-1.6943633009305556</v>
          </cell>
          <cell r="O51">
            <v>-0.1321595156847846</v>
          </cell>
          <cell r="P51">
            <v>-0.15438839007728017</v>
          </cell>
          <cell r="Q51">
            <v>0.39999759843468802</v>
          </cell>
          <cell r="R51">
            <v>-0.20000457417072032</v>
          </cell>
          <cell r="S51">
            <v>3.3000032167462479</v>
          </cell>
          <cell r="T51">
            <v>4.3000000000001846</v>
          </cell>
          <cell r="U51">
            <v>4.7999999999997112</v>
          </cell>
          <cell r="V51">
            <v>5.1021668211466409</v>
          </cell>
          <cell r="W51">
            <v>4.0651601679103342</v>
          </cell>
          <cell r="X51">
            <v>6.9999999999997886</v>
          </cell>
          <cell r="Y51">
            <v>4.2000000000000277</v>
          </cell>
          <cell r="Z51">
            <v>3.0000000000001785</v>
          </cell>
          <cell r="AA51">
            <v>0.99999999999989264</v>
          </cell>
          <cell r="AB51">
            <v>2.3000000000001188</v>
          </cell>
          <cell r="AC51">
            <v>3.6999999999998736</v>
          </cell>
          <cell r="AD51">
            <v>5.0000000000001963</v>
          </cell>
          <cell r="AE51">
            <v>5.4999999999998623</v>
          </cell>
          <cell r="AF51">
            <v>5.5000000000001288</v>
          </cell>
          <cell r="AG51">
            <v>5.4999999999997984</v>
          </cell>
          <cell r="AH51">
            <v>5.4999999999999147</v>
          </cell>
        </row>
      </sheetData>
      <sheetData sheetId="4" refreshError="1"/>
      <sheetData sheetId="5" refreshError="1">
        <row r="16">
          <cell r="E16">
            <v>18.255790710449201</v>
          </cell>
          <cell r="F16">
            <v>16.018556594848601</v>
          </cell>
          <cell r="G16">
            <v>19.8551349639893</v>
          </cell>
          <cell r="H16">
            <v>18.941963195800799</v>
          </cell>
          <cell r="I16">
            <v>20.594358444213899</v>
          </cell>
          <cell r="J16">
            <v>20.916908264160199</v>
          </cell>
          <cell r="K16">
            <v>22.136276245117202</v>
          </cell>
          <cell r="L16">
            <v>5.8000001907348597</v>
          </cell>
          <cell r="M16">
            <v>6</v>
          </cell>
          <cell r="N16">
            <v>8.3999996185302699</v>
          </cell>
          <cell r="O16">
            <v>11.1000003814697</v>
          </cell>
          <cell r="P16">
            <v>14.199999809265099</v>
          </cell>
          <cell r="Q16">
            <v>17.799999237060501</v>
          </cell>
          <cell r="R16">
            <v>17.799999237060501</v>
          </cell>
          <cell r="S16">
            <v>17.100000381469702</v>
          </cell>
          <cell r="T16">
            <v>16.899999618530298</v>
          </cell>
          <cell r="U16">
            <v>16</v>
          </cell>
          <cell r="V16">
            <v>14.300000190734901</v>
          </cell>
          <cell r="W16">
            <v>13.199999809265099</v>
          </cell>
          <cell r="X16">
            <v>10.699999809265099</v>
          </cell>
          <cell r="Y16">
            <v>9.9</v>
          </cell>
          <cell r="Z16">
            <v>10.5</v>
          </cell>
          <cell r="AA16">
            <v>11.5</v>
          </cell>
          <cell r="AB16">
            <v>10.5</v>
          </cell>
          <cell r="AC16">
            <v>9.5</v>
          </cell>
          <cell r="AD16">
            <v>9.3000001907348597</v>
          </cell>
          <cell r="AE16">
            <v>9.1999999999999993</v>
          </cell>
          <cell r="AF16">
            <v>9</v>
          </cell>
          <cell r="AG16">
            <v>9</v>
          </cell>
          <cell r="AH16">
            <v>9</v>
          </cell>
        </row>
        <row r="26">
          <cell r="F26">
            <v>23.800018980259136</v>
          </cell>
          <cell r="G26">
            <v>24.862671173467373</v>
          </cell>
          <cell r="H26">
            <v>31.071290616514236</v>
          </cell>
          <cell r="I26">
            <v>35.447406286177355</v>
          </cell>
          <cell r="J26">
            <v>219.45852208658061</v>
          </cell>
          <cell r="K26">
            <v>681.63096242694576</v>
          </cell>
          <cell r="L26">
            <v>911.91711393880348</v>
          </cell>
          <cell r="M26">
            <v>14315.798832259321</v>
          </cell>
          <cell r="N26">
            <v>4709.3005085622963</v>
          </cell>
          <cell r="O26">
            <v>3127.5001867951537</v>
          </cell>
          <cell r="P26">
            <v>7755.2998046875018</v>
          </cell>
          <cell r="Q26">
            <v>40.499988376180127</v>
          </cell>
          <cell r="R26">
            <v>20.399995540444191</v>
          </cell>
          <cell r="S26">
            <v>7.7000039023753422</v>
          </cell>
          <cell r="T26">
            <v>11.180830233253785</v>
          </cell>
          <cell r="U26">
            <v>11.619900013355121</v>
          </cell>
          <cell r="V26">
            <v>9.2205106492949493</v>
          </cell>
          <cell r="W26">
            <v>13.046186301422827</v>
          </cell>
          <cell r="X26">
            <v>11.209972590499714</v>
          </cell>
          <cell r="Y26">
            <v>11.500000000000107</v>
          </cell>
          <cell r="Z26">
            <v>7.3999999999997303</v>
          </cell>
          <cell r="AA26">
            <v>4.0000000000003801</v>
          </cell>
          <cell r="AB26">
            <v>5.1999999999999265</v>
          </cell>
          <cell r="AC26">
            <v>5.2000000000000828</v>
          </cell>
          <cell r="AD26">
            <v>4.0000000000001199</v>
          </cell>
          <cell r="AE26">
            <v>3.9999999999999294</v>
          </cell>
          <cell r="AF26">
            <v>3.9999999999994555</v>
          </cell>
          <cell r="AG26">
            <v>3.5000000000001905</v>
          </cell>
          <cell r="AH26">
            <v>3.4999999999998761</v>
          </cell>
        </row>
      </sheetData>
      <sheetData sheetId="6" refreshError="1">
        <row r="19">
          <cell r="E19">
            <v>-5.3521786400736415</v>
          </cell>
          <cell r="F19">
            <v>-10.682923940352012</v>
          </cell>
          <cell r="G19">
            <v>-14.451498918560651</v>
          </cell>
          <cell r="H19">
            <v>-20.580192703959678</v>
          </cell>
          <cell r="I19">
            <v>-22.689316070101562</v>
          </cell>
          <cell r="J19">
            <v>-21.883988983582491</v>
          </cell>
          <cell r="K19">
            <v>-15.703325474415195</v>
          </cell>
          <cell r="L19">
            <v>-16.254685335932901</v>
          </cell>
          <cell r="M19">
            <v>-26.536353264491108</v>
          </cell>
          <cell r="N19">
            <v>-6.8774439562982073</v>
          </cell>
          <cell r="O19">
            <v>-4.6099360801214431</v>
          </cell>
          <cell r="P19">
            <v>-7.4814823222379383</v>
          </cell>
          <cell r="Q19">
            <v>-7.6518307807823094</v>
          </cell>
          <cell r="R19">
            <v>-0.90785203373306722</v>
          </cell>
          <cell r="S19">
            <v>-6.5040645521200728</v>
          </cell>
          <cell r="T19">
            <v>-5.6284028098158725</v>
          </cell>
          <cell r="U19">
            <v>-4.1700630804390615</v>
          </cell>
          <cell r="V19">
            <v>-3.3422332881991257</v>
          </cell>
          <cell r="W19">
            <v>-2.0829849775180684</v>
          </cell>
          <cell r="X19">
            <v>-6.443246793893131</v>
          </cell>
          <cell r="Y19">
            <v>-8.1</v>
          </cell>
          <cell r="Z19">
            <v>-13.699999999999998</v>
          </cell>
          <cell r="AA19">
            <v>-6.2999999999999963</v>
          </cell>
          <cell r="AB19">
            <v>-3.5000000000000009</v>
          </cell>
          <cell r="AC19">
            <v>-3.5692307692307156E-2</v>
          </cell>
          <cell r="AD19">
            <v>1.6318865580448074</v>
          </cell>
          <cell r="AE19">
            <v>1.3606672613174393</v>
          </cell>
          <cell r="AF19">
            <v>1.1022256197013525</v>
          </cell>
          <cell r="AG19">
            <v>1.1027855664175186</v>
          </cell>
          <cell r="AH19">
            <v>1.103345795384552</v>
          </cell>
        </row>
        <row r="41">
          <cell r="E41">
            <v>-5.3521786400736415</v>
          </cell>
          <cell r="F41">
            <v>-10.682923940352012</v>
          </cell>
          <cell r="G41">
            <v>-14.451498918560651</v>
          </cell>
          <cell r="H41">
            <v>-20.580192703959678</v>
          </cell>
          <cell r="I41">
            <v>-22.689316070101562</v>
          </cell>
          <cell r="J41">
            <v>-21.883988983582491</v>
          </cell>
          <cell r="K41">
            <v>-15.703325474415195</v>
          </cell>
          <cell r="L41">
            <v>-16.254685335932901</v>
          </cell>
          <cell r="M41">
            <v>-26.536353264491108</v>
          </cell>
          <cell r="N41">
            <v>-6.8774439562982073</v>
          </cell>
          <cell r="O41">
            <v>-4.6099360801214431</v>
          </cell>
          <cell r="P41">
            <v>-7.4814823222379383</v>
          </cell>
          <cell r="Q41">
            <v>-7.6518307807823094</v>
          </cell>
          <cell r="R41">
            <v>-1.8157062319562105</v>
          </cell>
          <cell r="S41">
            <v>-5.6910552716285503</v>
          </cell>
          <cell r="T41">
            <v>-5.6283994550272336</v>
          </cell>
          <cell r="U41">
            <v>-4.3298638726531351</v>
          </cell>
          <cell r="V41">
            <v>-3.1914331241184888</v>
          </cell>
          <cell r="W41">
            <v>-1.0309988178333893</v>
          </cell>
          <cell r="X41">
            <v>-5.7330969465648867</v>
          </cell>
          <cell r="Y41">
            <v>-6.5000000000000018</v>
          </cell>
          <cell r="Z41">
            <v>-12.000000000000004</v>
          </cell>
          <cell r="AA41">
            <v>-5.3662688172043014</v>
          </cell>
          <cell r="AB41">
            <v>-2.3000000000000047</v>
          </cell>
          <cell r="AC41">
            <v>-1.0999999999999994</v>
          </cell>
          <cell r="AD41">
            <v>0.19999999999999696</v>
          </cell>
          <cell r="AE41">
            <v>4.9913517517610464E-3</v>
          </cell>
          <cell r="AF41">
            <v>-0.13620520053062085</v>
          </cell>
          <cell r="AG41">
            <v>-0.13627439476217193</v>
          </cell>
          <cell r="AH41">
            <v>-0.13634362387234311</v>
          </cell>
        </row>
      </sheetData>
      <sheetData sheetId="7" refreshError="1">
        <row r="32">
          <cell r="E32">
            <v>-43.978651848551202</v>
          </cell>
          <cell r="F32">
            <v>10.3616013278338</v>
          </cell>
          <cell r="G32">
            <v>-15.9368077753272</v>
          </cell>
          <cell r="H32">
            <v>19.713041891291599</v>
          </cell>
          <cell r="I32">
            <v>-13.531909098436101</v>
          </cell>
          <cell r="J32">
            <v>-22.9335056118877</v>
          </cell>
          <cell r="K32">
            <v>-16.846505535284699</v>
          </cell>
          <cell r="L32">
            <v>7.6677997256682904</v>
          </cell>
          <cell r="M32">
            <v>-17.743443551254799</v>
          </cell>
          <cell r="N32">
            <v>24.243754605990102</v>
          </cell>
          <cell r="O32">
            <v>13.1288779376912</v>
          </cell>
          <cell r="P32">
            <v>-11.1207157800924</v>
          </cell>
          <cell r="Q32">
            <v>-23.138865932647299</v>
          </cell>
          <cell r="R32">
            <v>22.831604058797598</v>
          </cell>
          <cell r="S32">
            <v>-1.4904030114043101</v>
          </cell>
          <cell r="T32">
            <v>14.367779854068599</v>
          </cell>
          <cell r="U32">
            <v>8.2608297228789205</v>
          </cell>
          <cell r="V32">
            <v>18.9142753527812</v>
          </cell>
          <cell r="W32">
            <v>2.5147123177592201</v>
          </cell>
          <cell r="X32">
            <v>3.1668384576657198</v>
          </cell>
          <cell r="Y32">
            <v>15.1</v>
          </cell>
          <cell r="Z32">
            <v>7.3000000000000602</v>
          </cell>
          <cell r="AA32">
            <v>1.8999999999999699</v>
          </cell>
          <cell r="AB32">
            <v>0.20000000000006701</v>
          </cell>
          <cell r="AC32">
            <v>5.0000000000000302</v>
          </cell>
          <cell r="AD32">
            <v>6.39999999999994</v>
          </cell>
          <cell r="AE32">
            <v>6.6999999999999904</v>
          </cell>
          <cell r="AF32">
            <v>6.80000000000003</v>
          </cell>
          <cell r="AG32">
            <v>6.3999999999999604</v>
          </cell>
          <cell r="AH32">
            <v>6.3999999999999604</v>
          </cell>
        </row>
        <row r="40">
          <cell r="E40">
            <v>70.033717803284503</v>
          </cell>
          <cell r="F40">
            <v>19.354917954148</v>
          </cell>
          <cell r="G40">
            <v>-16.7133406622807</v>
          </cell>
          <cell r="H40">
            <v>9.7905100547168296</v>
          </cell>
          <cell r="I40">
            <v>0.48054374078860801</v>
          </cell>
          <cell r="J40">
            <v>8.1262269661379403</v>
          </cell>
          <cell r="K40">
            <v>-21.647972695979</v>
          </cell>
          <cell r="L40">
            <v>0.34698882270380899</v>
          </cell>
          <cell r="M40">
            <v>-8.9664322267895091</v>
          </cell>
          <cell r="N40">
            <v>-23.8340562978821</v>
          </cell>
          <cell r="O40">
            <v>-6.4119429324799198</v>
          </cell>
          <cell r="P40">
            <v>20.783349763243201</v>
          </cell>
          <cell r="Q40">
            <v>13.991740532429599</v>
          </cell>
          <cell r="R40">
            <v>-11.1746270007788</v>
          </cell>
          <cell r="S40">
            <v>15.8962321482147</v>
          </cell>
          <cell r="T40">
            <v>6.7324809863784196</v>
          </cell>
          <cell r="U40">
            <v>15.423306394275601</v>
          </cell>
          <cell r="V40">
            <v>32.242638482695703</v>
          </cell>
          <cell r="W40">
            <v>8.1666935468481991</v>
          </cell>
          <cell r="X40">
            <v>18.341862758801501</v>
          </cell>
          <cell r="Y40">
            <v>-9.6999999999998003</v>
          </cell>
          <cell r="Z40">
            <v>3.09999999999979</v>
          </cell>
          <cell r="AA40">
            <v>-1.69999999999997</v>
          </cell>
          <cell r="AB40">
            <v>-4.3000000000001597</v>
          </cell>
          <cell r="AC40">
            <v>3.4999999999999498</v>
          </cell>
          <cell r="AD40">
            <v>5.0999999999999499</v>
          </cell>
          <cell r="AE40">
            <v>5.8000000000002903</v>
          </cell>
          <cell r="AF40">
            <v>6.0999999999998398</v>
          </cell>
          <cell r="AG40">
            <v>6.2000000000002498</v>
          </cell>
          <cell r="AH40">
            <v>6.1999999999999797</v>
          </cell>
        </row>
      </sheetData>
      <sheetData sheetId="8" refreshError="1">
        <row r="10">
          <cell r="E10">
            <v>-27.279142027473561</v>
          </cell>
          <cell r="F10">
            <v>-33.407251810513955</v>
          </cell>
          <cell r="G10">
            <v>-26.667156685203008</v>
          </cell>
          <cell r="H10">
            <v>-22.553334884876126</v>
          </cell>
          <cell r="I10">
            <v>-19.541483153223815</v>
          </cell>
          <cell r="J10">
            <v>-24.459959705321481</v>
          </cell>
          <cell r="K10">
            <v>-15.389964087731892</v>
          </cell>
          <cell r="L10">
            <v>-25.857248216304008</v>
          </cell>
          <cell r="M10">
            <v>-50.35924652464675</v>
          </cell>
          <cell r="N10">
            <v>-38.649804043793466</v>
          </cell>
          <cell r="O10">
            <v>-22.672633177497381</v>
          </cell>
          <cell r="P10">
            <v>-21.235152301454136</v>
          </cell>
          <cell r="Q10">
            <v>-34.783308907699855</v>
          </cell>
          <cell r="R10">
            <v>-34.808038111863219</v>
          </cell>
          <cell r="S10">
            <v>-35.326832927504803</v>
          </cell>
          <cell r="T10">
            <v>-36.075784606292828</v>
          </cell>
          <cell r="U10">
            <v>-39.53722710799385</v>
          </cell>
          <cell r="V10">
            <v>-39.749033568446841</v>
          </cell>
          <cell r="W10">
            <v>-37.120019712316818</v>
          </cell>
          <cell r="X10">
            <v>-47.74216281233565</v>
          </cell>
          <cell r="Y10">
            <v>-23.599999999999977</v>
          </cell>
          <cell r="Z10">
            <v>-24.299999999999969</v>
          </cell>
          <cell r="AA10">
            <v>-19.800000000000008</v>
          </cell>
          <cell r="AB10">
            <v>-17.599999999999994</v>
          </cell>
          <cell r="AC10">
            <v>-15.299999999999994</v>
          </cell>
          <cell r="AD10">
            <v>-13.300000000000004</v>
          </cell>
          <cell r="AE10">
            <v>-11.100000000000003</v>
          </cell>
          <cell r="AF10">
            <v>-10.300000000000008</v>
          </cell>
          <cell r="AG10">
            <v>-11.099999999999998</v>
          </cell>
          <cell r="AH10">
            <v>-11.895887270453933</v>
          </cell>
        </row>
        <row r="19">
          <cell r="E19">
            <v>449.99996970522</v>
          </cell>
          <cell r="F19">
            <v>507.99999508375902</v>
          </cell>
          <cell r="G19">
            <v>405.99997203352598</v>
          </cell>
          <cell r="H19">
            <v>451.89998687647898</v>
          </cell>
          <cell r="I19">
            <v>412.39999065997603</v>
          </cell>
          <cell r="J19">
            <v>305.09998245269702</v>
          </cell>
          <cell r="K19">
            <v>257.79997377975599</v>
          </cell>
          <cell r="L19">
            <v>295.10002226673498</v>
          </cell>
          <cell r="M19">
            <v>235.69998815704699</v>
          </cell>
          <cell r="N19">
            <v>290.099997470272</v>
          </cell>
          <cell r="O19">
            <v>330.60001056699599</v>
          </cell>
          <cell r="P19">
            <v>272.40001161473299</v>
          </cell>
          <cell r="Q19">
            <v>223.100028785993</v>
          </cell>
          <cell r="R19">
            <v>266.99995026386199</v>
          </cell>
          <cell r="S19">
            <v>290.99999776131102</v>
          </cell>
          <cell r="T19">
            <v>526.00000299999999</v>
          </cell>
          <cell r="U19">
            <v>467.23221025195301</v>
          </cell>
          <cell r="V19">
            <v>576.63098344531295</v>
          </cell>
          <cell r="W19">
            <v>573.19250688281295</v>
          </cell>
          <cell r="X19">
            <v>545.34875688281295</v>
          </cell>
          <cell r="Y19">
            <v>645</v>
          </cell>
          <cell r="Z19">
            <v>593</v>
          </cell>
          <cell r="AA19">
            <v>596</v>
          </cell>
          <cell r="AB19">
            <v>596</v>
          </cell>
          <cell r="AC19">
            <v>651</v>
          </cell>
          <cell r="AD19">
            <v>720</v>
          </cell>
          <cell r="AE19">
            <v>787</v>
          </cell>
          <cell r="AF19">
            <v>858</v>
          </cell>
          <cell r="AG19">
            <v>932</v>
          </cell>
          <cell r="AH19">
            <v>1012.38228788</v>
          </cell>
        </row>
        <row r="27">
          <cell r="E27">
            <v>-802.99993215666905</v>
          </cell>
          <cell r="F27">
            <v>-921.99994414744594</v>
          </cell>
          <cell r="G27">
            <v>-723.99993972366406</v>
          </cell>
          <cell r="H27">
            <v>-742.29999531197802</v>
          </cell>
          <cell r="I27">
            <v>-735.29996655739501</v>
          </cell>
          <cell r="J27">
            <v>-794.09994583546802</v>
          </cell>
          <cell r="K27">
            <v>-677.40001737268005</v>
          </cell>
          <cell r="L27">
            <v>-734.39999606867798</v>
          </cell>
          <cell r="M27">
            <v>-718.30000741917104</v>
          </cell>
          <cell r="N27">
            <v>-547.09997854817198</v>
          </cell>
          <cell r="O27">
            <v>-567.40000829228597</v>
          </cell>
          <cell r="P27">
            <v>-668.70000462520295</v>
          </cell>
          <cell r="Q27">
            <v>-750.79997488108995</v>
          </cell>
          <cell r="R27">
            <v>-659.40001155191499</v>
          </cell>
          <cell r="S27">
            <v>-658.00001772192604</v>
          </cell>
          <cell r="T27">
            <v>-896.99999700000001</v>
          </cell>
          <cell r="U27">
            <v>-1049.69994917188</v>
          </cell>
          <cell r="V27">
            <v>-1371.37536421094</v>
          </cell>
          <cell r="W27">
            <v>-1383.5830058125</v>
          </cell>
          <cell r="X27">
            <v>-1702.72997846875</v>
          </cell>
          <cell r="Y27">
            <v>-1648</v>
          </cell>
          <cell r="Z27">
            <v>-1630</v>
          </cell>
          <cell r="AA27">
            <v>-1636</v>
          </cell>
          <cell r="AB27">
            <v>-1624</v>
          </cell>
          <cell r="AC27">
            <v>-1675</v>
          </cell>
          <cell r="AD27">
            <v>-1753</v>
          </cell>
          <cell r="AE27">
            <v>-1852</v>
          </cell>
          <cell r="AF27">
            <v>-1974</v>
          </cell>
          <cell r="AG27">
            <v>-2113</v>
          </cell>
          <cell r="AH27">
            <v>-2261.7877401999999</v>
          </cell>
        </row>
      </sheetData>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able No.1-CPI"/>
      <sheetName val="No.1-1-CPI"/>
      <sheetName val="Table No.2-Man.Prod.Index"/>
      <sheetName val="Table No.3-Int.rates on time"/>
      <sheetName val="Table No.4-Int.rate loans"/>
      <sheetName val="Table No.5-Employment"/>
      <sheetName val="Table No.6-Manufacturing busine"/>
      <sheetName val="Table No.7-Wholesales"/>
      <sheetName val="Table No.8-Retail Trade"/>
      <sheetName val="Table No.9-Services"/>
      <sheetName val="Table No.10-Hotels and rest"/>
      <sheetName val="Table No.11-Ind. industrial act"/>
      <sheetName val="Table No.12-Ind. Consumption"/>
      <sheetName val="Table No.13-Real and CurrentGDP"/>
      <sheetName val="Table No.14-Real GDP by sector"/>
      <sheetName val="Table No.15-Annual rate of real"/>
      <sheetName val="Table No.16-Quarterly rate of g"/>
      <sheetName val="Table No.17-Nominal GDP by sect"/>
      <sheetName val="Table No.18-Exports goods+servi"/>
      <sheetName val="Table No.19-Imports"/>
      <sheetName val="Table No.20-Balance of Payments"/>
      <sheetName val="Table No.21-Construction"/>
      <sheetName val="Table No.22-Government revenues"/>
      <sheetName val="Table No.23-Goverment expenditu"/>
      <sheetName val="Table No.24-NFPS"/>
      <sheetName val="Table No.25-OCG"/>
      <sheetName val="Table No.26-Public Debt"/>
      <sheetName val="Table No.27-Deposits and loans"/>
      <sheetName val="Table No.28-Bank loans by secto"/>
      <sheetName val="Table No.29-Int.rates mortgage"/>
      <sheetName val="Table No.30-Monly Index of Econ"/>
      <sheetName val="Table No.31-Stock"/>
      <sheetName val="Table No.32-Interbank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row r="2">
          <cell r="A2">
            <v>316</v>
          </cell>
        </row>
      </sheetData>
      <sheetData sheetId="1" refreshError="1"/>
      <sheetData sheetId="2" refreshError="1"/>
      <sheetData sheetId="3" refreshError="1"/>
      <sheetData sheetId="4" refreshError="1"/>
      <sheetData sheetId="5" refreshError="1"/>
      <sheetData sheetId="6" refreshError="1">
        <row r="67">
          <cell r="D67" t="str">
            <v>06/13/2001</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5"/>
  <sheetViews>
    <sheetView showGridLines="0" tabSelected="1" workbookViewId="0">
      <selection activeCell="J6" sqref="J6"/>
    </sheetView>
  </sheetViews>
  <sheetFormatPr baseColWidth="10" defaultRowHeight="15.75" x14ac:dyDescent="0.25"/>
  <cols>
    <col min="1" max="1" width="30.5" style="2" customWidth="1"/>
    <col min="2" max="2" width="10.625" style="2" customWidth="1"/>
    <col min="3" max="3" width="12.375" style="2" bestFit="1" customWidth="1"/>
    <col min="4" max="5" width="11" style="2"/>
    <col min="6" max="6" width="12.875" style="2" customWidth="1"/>
    <col min="7" max="7" width="11.375" style="2" customWidth="1"/>
    <col min="8" max="8" width="10.625" style="2" customWidth="1"/>
    <col min="9" max="9" width="10.75" style="2" customWidth="1"/>
    <col min="10" max="16384" width="11" style="2"/>
  </cols>
  <sheetData>
    <row r="1" spans="1:9" x14ac:dyDescent="0.25">
      <c r="C1" s="104"/>
    </row>
    <row r="2" spans="1:9" x14ac:dyDescent="0.25">
      <c r="A2" s="12" t="s">
        <v>25</v>
      </c>
      <c r="B2" s="12"/>
      <c r="C2" s="12"/>
      <c r="D2" s="12"/>
      <c r="E2" s="12"/>
      <c r="F2" s="12"/>
      <c r="G2" s="12"/>
      <c r="H2" s="12"/>
      <c r="I2" s="37"/>
    </row>
    <row r="3" spans="1:9" ht="15" customHeight="1" x14ac:dyDescent="0.25">
      <c r="A3" s="79"/>
      <c r="B3" s="98" t="s">
        <v>22</v>
      </c>
      <c r="C3" s="106" t="s">
        <v>21</v>
      </c>
      <c r="D3" s="108" t="s">
        <v>19</v>
      </c>
      <c r="E3" s="108" t="s">
        <v>18</v>
      </c>
      <c r="F3" s="108" t="s">
        <v>20</v>
      </c>
      <c r="G3" s="108" t="s">
        <v>19</v>
      </c>
      <c r="H3" s="108" t="s">
        <v>18</v>
      </c>
    </row>
    <row r="4" spans="1:9" ht="15.75" customHeight="1" x14ac:dyDescent="0.25">
      <c r="A4" s="80"/>
      <c r="B4" s="99"/>
      <c r="C4" s="111"/>
      <c r="D4" s="109"/>
      <c r="E4" s="109"/>
      <c r="F4" s="109"/>
      <c r="G4" s="109"/>
      <c r="H4" s="109"/>
    </row>
    <row r="5" spans="1:9" ht="15.75" customHeight="1" x14ac:dyDescent="0.25">
      <c r="A5" s="11"/>
      <c r="B5" s="100"/>
      <c r="C5" s="112"/>
      <c r="D5" s="110"/>
      <c r="E5" s="110"/>
      <c r="F5" s="110"/>
      <c r="G5" s="110"/>
      <c r="H5" s="110"/>
    </row>
    <row r="6" spans="1:9" x14ac:dyDescent="0.25">
      <c r="A6" s="2" t="s">
        <v>23</v>
      </c>
      <c r="B6" s="14">
        <f>SUM(B7:B9)</f>
        <v>36.799999999999997</v>
      </c>
      <c r="C6" s="14">
        <f>SUM(C7+C8+C9)</f>
        <v>47.317520215633422</v>
      </c>
      <c r="D6" s="14">
        <f>C6-B6</f>
        <v>10.517520215633425</v>
      </c>
      <c r="E6" s="8">
        <f>((C6/B6)-1)*100</f>
        <v>28.580217977264756</v>
      </c>
      <c r="F6" s="14">
        <f>SUM(F7+F8+F9)</f>
        <v>44.88752021563343</v>
      </c>
      <c r="G6" s="8">
        <f>F6-C6</f>
        <v>-2.4299999999999926</v>
      </c>
      <c r="H6" s="8">
        <f>((F6/C6)-1)*100</f>
        <v>-5.1355184906691997</v>
      </c>
      <c r="I6" s="14"/>
    </row>
    <row r="7" spans="1:9" x14ac:dyDescent="0.25">
      <c r="A7" s="4" t="s">
        <v>17</v>
      </c>
      <c r="B7" s="14">
        <v>27</v>
      </c>
      <c r="C7" s="14">
        <f>(C17*C15)/1000000</f>
        <v>35.660377358490571</v>
      </c>
      <c r="D7" s="14">
        <f t="shared" ref="D7:D21" si="0">C7-B7</f>
        <v>8.660377358490571</v>
      </c>
      <c r="E7" s="8">
        <f>((C7/B7)-1)*100</f>
        <v>32.075471698113219</v>
      </c>
      <c r="F7" s="14">
        <f>(F17*F15)/1000000</f>
        <v>33.230377358490571</v>
      </c>
      <c r="G7" s="8">
        <f>F7-C7</f>
        <v>-2.4299999999999997</v>
      </c>
      <c r="H7" s="8">
        <f>((F7/C7)-1)*100</f>
        <v>-6.8142857142857167</v>
      </c>
      <c r="I7" s="14"/>
    </row>
    <row r="8" spans="1:9" x14ac:dyDescent="0.25">
      <c r="A8" s="4" t="s">
        <v>16</v>
      </c>
      <c r="B8" s="14">
        <v>5</v>
      </c>
      <c r="C8" s="14">
        <f>(C22*C20)/1000000</f>
        <v>6.8571428571428577</v>
      </c>
      <c r="D8" s="14">
        <f t="shared" si="0"/>
        <v>1.8571428571428577</v>
      </c>
      <c r="E8" s="8">
        <f>((C8/B8)-1)*100</f>
        <v>37.142857142857146</v>
      </c>
      <c r="F8" s="14">
        <f>(F22*F20)/1000000</f>
        <v>6.8571428571428577</v>
      </c>
      <c r="G8" s="8">
        <f t="shared" ref="G8" si="1">F8-C8</f>
        <v>0</v>
      </c>
      <c r="H8" s="8">
        <f t="shared" ref="H8" si="2">((F8/C8)-1)*100</f>
        <v>0</v>
      </c>
      <c r="I8" s="14"/>
    </row>
    <row r="9" spans="1:9" x14ac:dyDescent="0.25">
      <c r="A9" s="4" t="s">
        <v>15</v>
      </c>
      <c r="B9" s="14">
        <v>4.8</v>
      </c>
      <c r="C9" s="16">
        <v>4.8</v>
      </c>
      <c r="D9" s="8">
        <v>0</v>
      </c>
      <c r="E9" s="8">
        <v>0</v>
      </c>
      <c r="F9" s="16">
        <v>4.8</v>
      </c>
      <c r="G9" s="8">
        <v>0</v>
      </c>
      <c r="H9" s="8">
        <v>0</v>
      </c>
      <c r="I9" s="14"/>
    </row>
    <row r="10" spans="1:9" x14ac:dyDescent="0.25">
      <c r="A10" s="2" t="s">
        <v>14</v>
      </c>
      <c r="B10" s="16">
        <v>3.6</v>
      </c>
      <c r="C10" s="16">
        <v>3.6</v>
      </c>
      <c r="D10" s="8">
        <v>0</v>
      </c>
      <c r="E10" s="8">
        <v>0</v>
      </c>
      <c r="F10" s="16">
        <v>3.6</v>
      </c>
      <c r="G10" s="8">
        <v>0</v>
      </c>
      <c r="H10" s="8">
        <v>0</v>
      </c>
      <c r="I10" s="14"/>
    </row>
    <row r="11" spans="1:9" x14ac:dyDescent="0.25">
      <c r="A11" s="2" t="s">
        <v>24</v>
      </c>
      <c r="B11" s="14">
        <f>B6*B10</f>
        <v>132.47999999999999</v>
      </c>
      <c r="C11" s="14">
        <f>C6*C10</f>
        <v>170.34307277628034</v>
      </c>
      <c r="D11" s="14">
        <f t="shared" si="0"/>
        <v>37.863072776280347</v>
      </c>
      <c r="E11" s="8">
        <f>((C11/B11)-1)*100</f>
        <v>28.580217977264756</v>
      </c>
      <c r="F11" s="14">
        <f>F6*F10</f>
        <v>161.59507277628035</v>
      </c>
      <c r="G11" s="8">
        <f>F11-C11</f>
        <v>-8.7479999999999905</v>
      </c>
      <c r="H11" s="8">
        <f>((F11/C11)-1)*100</f>
        <v>-5.1355184906692113</v>
      </c>
      <c r="I11" s="14"/>
    </row>
    <row r="12" spans="1:9" x14ac:dyDescent="0.25">
      <c r="A12" s="101" t="s">
        <v>13</v>
      </c>
      <c r="B12" s="17" t="s">
        <v>2</v>
      </c>
      <c r="C12" s="17" t="s">
        <v>2</v>
      </c>
      <c r="D12" s="17" t="s">
        <v>2</v>
      </c>
      <c r="E12" s="17" t="s">
        <v>2</v>
      </c>
      <c r="F12" s="17" t="s">
        <v>2</v>
      </c>
      <c r="G12" s="8">
        <f>-(G11/B27)*100</f>
        <v>3.9246298788694434</v>
      </c>
      <c r="H12" s="17" t="s">
        <v>2</v>
      </c>
      <c r="I12" s="14"/>
    </row>
    <row r="13" spans="1:9" x14ac:dyDescent="0.25">
      <c r="B13" s="14"/>
      <c r="C13" s="14"/>
      <c r="D13" s="14"/>
      <c r="E13" s="8"/>
      <c r="F13" s="14"/>
      <c r="G13" s="8"/>
      <c r="H13" s="8"/>
      <c r="I13" s="14"/>
    </row>
    <row r="14" spans="1:9" x14ac:dyDescent="0.25">
      <c r="A14" s="2" t="s">
        <v>12</v>
      </c>
      <c r="B14" s="16">
        <v>26.5</v>
      </c>
      <c r="C14" s="16">
        <v>35</v>
      </c>
      <c r="D14" s="14">
        <f t="shared" si="0"/>
        <v>8.5</v>
      </c>
      <c r="E14" s="8">
        <f>((C14/B14)-1)*100</f>
        <v>32.075471698113198</v>
      </c>
      <c r="F14" s="16">
        <v>32.615000000000002</v>
      </c>
      <c r="G14" s="8">
        <f t="shared" ref="G14:G21" si="3">F14-C14</f>
        <v>-2.384999999999998</v>
      </c>
      <c r="H14" s="8">
        <f t="shared" ref="H14:H21" si="4">((F14/C14)-1)*100</f>
        <v>-6.8142857142857061</v>
      </c>
      <c r="I14" s="14"/>
    </row>
    <row r="15" spans="1:9" x14ac:dyDescent="0.25">
      <c r="A15" s="2" t="s">
        <v>11</v>
      </c>
      <c r="B15" s="14">
        <f>B14*B24</f>
        <v>852.09003215434086</v>
      </c>
      <c r="C15" s="14">
        <f>C14*C24</f>
        <v>1125.4019292604503</v>
      </c>
      <c r="D15" s="14">
        <f t="shared" si="0"/>
        <v>273.31189710610943</v>
      </c>
      <c r="E15" s="8">
        <f>((C15/B15)-1)*100</f>
        <v>32.075471698113219</v>
      </c>
      <c r="F15" s="14">
        <f>F14*F24</f>
        <v>1048.7138263665597</v>
      </c>
      <c r="G15" s="8">
        <f t="shared" si="3"/>
        <v>-76.688102893890573</v>
      </c>
      <c r="H15" s="8">
        <f t="shared" si="4"/>
        <v>-6.8142857142857061</v>
      </c>
      <c r="I15" s="14"/>
    </row>
    <row r="16" spans="1:9" x14ac:dyDescent="0.25">
      <c r="A16" s="2" t="s">
        <v>10</v>
      </c>
      <c r="B16" s="14">
        <f>B15*B10</f>
        <v>3067.524115755627</v>
      </c>
      <c r="C16" s="14">
        <f>C15*C10</f>
        <v>4051.4469453376209</v>
      </c>
      <c r="D16" s="14">
        <f t="shared" si="0"/>
        <v>983.92282958199394</v>
      </c>
      <c r="E16" s="8">
        <f>((C16/B16)-1)*100</f>
        <v>32.075471698113219</v>
      </c>
      <c r="F16" s="16">
        <v>3775</v>
      </c>
      <c r="G16" s="8">
        <f t="shared" si="3"/>
        <v>-276.44694533762095</v>
      </c>
      <c r="H16" s="8">
        <f t="shared" si="4"/>
        <v>-6.8234126984127119</v>
      </c>
      <c r="I16" s="14"/>
    </row>
    <row r="17" spans="1:9" x14ac:dyDescent="0.25">
      <c r="A17" s="2" t="s">
        <v>9</v>
      </c>
      <c r="B17" s="14">
        <f>(B7*1000000)/B15</f>
        <v>31686.792452830188</v>
      </c>
      <c r="C17" s="16">
        <v>31686.792452830188</v>
      </c>
      <c r="D17" s="17" t="s">
        <v>2</v>
      </c>
      <c r="E17" s="17" t="s">
        <v>2</v>
      </c>
      <c r="F17" s="18">
        <v>31686.792452830188</v>
      </c>
      <c r="G17" s="17" t="s">
        <v>2</v>
      </c>
      <c r="H17" s="17" t="s">
        <v>2</v>
      </c>
      <c r="I17" s="14"/>
    </row>
    <row r="18" spans="1:9" x14ac:dyDescent="0.25">
      <c r="B18" s="14"/>
      <c r="C18" s="14"/>
      <c r="D18" s="19"/>
      <c r="E18" s="20"/>
      <c r="F18" s="19"/>
      <c r="G18" s="20"/>
      <c r="H18" s="20"/>
      <c r="I18" s="14"/>
    </row>
    <row r="19" spans="1:9" x14ac:dyDescent="0.25">
      <c r="A19" s="2" t="s">
        <v>8</v>
      </c>
      <c r="B19" s="21">
        <v>0.35</v>
      </c>
      <c r="C19" s="21">
        <v>0.48</v>
      </c>
      <c r="D19" s="19">
        <f t="shared" si="0"/>
        <v>0.13</v>
      </c>
      <c r="E19" s="22">
        <f>((C19/B19)-1)*100</f>
        <v>37.142857142857146</v>
      </c>
      <c r="F19" s="23">
        <v>0.48</v>
      </c>
      <c r="G19" s="8">
        <f t="shared" si="3"/>
        <v>0</v>
      </c>
      <c r="H19" s="8">
        <f t="shared" si="4"/>
        <v>0</v>
      </c>
      <c r="I19" s="14"/>
    </row>
    <row r="20" spans="1:9" x14ac:dyDescent="0.25">
      <c r="A20" s="2" t="s">
        <v>7</v>
      </c>
      <c r="B20" s="14">
        <f>B19*B24</f>
        <v>11.254019292604502</v>
      </c>
      <c r="C20" s="14">
        <f>C19*C24</f>
        <v>15.434083601286174</v>
      </c>
      <c r="D20" s="19">
        <f t="shared" si="0"/>
        <v>4.180064308681672</v>
      </c>
      <c r="E20" s="22">
        <f>((C20/B20)-1)*100</f>
        <v>37.142857142857146</v>
      </c>
      <c r="F20" s="19">
        <f>F19*F24</f>
        <v>15.434083601286174</v>
      </c>
      <c r="G20" s="8">
        <f t="shared" si="3"/>
        <v>0</v>
      </c>
      <c r="H20" s="8">
        <f t="shared" si="4"/>
        <v>0</v>
      </c>
      <c r="I20" s="14"/>
    </row>
    <row r="21" spans="1:9" x14ac:dyDescent="0.25">
      <c r="A21" s="2" t="s">
        <v>6</v>
      </c>
      <c r="B21" s="14">
        <f>B20*B10</f>
        <v>40.514469453376208</v>
      </c>
      <c r="C21" s="14">
        <f>C20*C10</f>
        <v>55.562700964630224</v>
      </c>
      <c r="D21" s="19">
        <f t="shared" si="0"/>
        <v>15.048231511254016</v>
      </c>
      <c r="E21" s="22">
        <f>((C21/B21)-1)*100</f>
        <v>37.142857142857146</v>
      </c>
      <c r="F21" s="19">
        <f>F20*F10</f>
        <v>55.562700964630224</v>
      </c>
      <c r="G21" s="8">
        <f t="shared" si="3"/>
        <v>0</v>
      </c>
      <c r="H21" s="8">
        <f t="shared" si="4"/>
        <v>0</v>
      </c>
      <c r="I21" s="14"/>
    </row>
    <row r="22" spans="1:9" ht="15.75" customHeight="1" x14ac:dyDescent="0.25">
      <c r="A22" s="2" t="s">
        <v>5</v>
      </c>
      <c r="B22" s="14">
        <f>(B8*1000000)/B20</f>
        <v>444285.71428571426</v>
      </c>
      <c r="C22" s="16">
        <v>444285.71428571426</v>
      </c>
      <c r="D22" s="17" t="s">
        <v>2</v>
      </c>
      <c r="E22" s="17" t="s">
        <v>2</v>
      </c>
      <c r="F22" s="18">
        <v>444285.71428571426</v>
      </c>
      <c r="G22" s="17" t="s">
        <v>2</v>
      </c>
      <c r="H22" s="17" t="s">
        <v>2</v>
      </c>
    </row>
    <row r="23" spans="1:9" x14ac:dyDescent="0.25">
      <c r="D23" s="17"/>
      <c r="E23" s="22"/>
      <c r="F23" s="4"/>
      <c r="G23" s="17"/>
      <c r="H23" s="22"/>
    </row>
    <row r="24" spans="1:9" ht="15.75" customHeight="1" x14ac:dyDescent="0.25">
      <c r="A24" s="2" t="s">
        <v>4</v>
      </c>
      <c r="B24" s="16">
        <f>1000/B25</f>
        <v>32.154340836012864</v>
      </c>
      <c r="C24" s="16">
        <f>1000/C25</f>
        <v>32.154340836012864</v>
      </c>
      <c r="D24" s="17" t="s">
        <v>2</v>
      </c>
      <c r="E24" s="17" t="s">
        <v>2</v>
      </c>
      <c r="F24" s="18">
        <f>1000/F25</f>
        <v>32.154340836012864</v>
      </c>
      <c r="G24" s="17" t="s">
        <v>2</v>
      </c>
      <c r="H24" s="17" t="s">
        <v>2</v>
      </c>
    </row>
    <row r="25" spans="1:9" x14ac:dyDescent="0.25">
      <c r="A25" s="7" t="s">
        <v>3</v>
      </c>
      <c r="B25" s="24">
        <v>31.1</v>
      </c>
      <c r="C25" s="24">
        <v>31.1</v>
      </c>
      <c r="D25" s="25" t="s">
        <v>2</v>
      </c>
      <c r="E25" s="25" t="s">
        <v>2</v>
      </c>
      <c r="F25" s="26">
        <v>31.1</v>
      </c>
      <c r="G25" s="25" t="s">
        <v>2</v>
      </c>
      <c r="H25" s="25" t="s">
        <v>2</v>
      </c>
    </row>
    <row r="26" spans="1:9" ht="15.75" customHeight="1" x14ac:dyDescent="0.25">
      <c r="A26" s="27" t="s">
        <v>1</v>
      </c>
      <c r="B26" s="6">
        <f>(B16/100000)*75</f>
        <v>2.30064308681672</v>
      </c>
      <c r="C26" s="6">
        <f>(C16/100000)*75</f>
        <v>3.0385852090032155</v>
      </c>
      <c r="D26" s="19">
        <f t="shared" ref="D26" si="5">C26-B26</f>
        <v>0.73794212218649546</v>
      </c>
      <c r="E26" s="22">
        <f>((C26/B26)-1)*100</f>
        <v>32.075471698113219</v>
      </c>
      <c r="F26" s="6">
        <f t="shared" ref="F26" si="6">(F16/100000)*75</f>
        <v>2.8312499999999998</v>
      </c>
      <c r="G26" s="8">
        <f t="shared" ref="G26" si="7">F26-C26</f>
        <v>-0.20733520900321567</v>
      </c>
      <c r="H26" s="8">
        <f t="shared" ref="H26" si="8">((F26/C26)-1)*100</f>
        <v>-6.8234126984127013</v>
      </c>
    </row>
    <row r="27" spans="1:9" x14ac:dyDescent="0.25">
      <c r="A27" s="28" t="s">
        <v>0</v>
      </c>
      <c r="B27" s="29">
        <v>222.9</v>
      </c>
      <c r="C27" s="29"/>
      <c r="D27" s="29"/>
      <c r="E27" s="29"/>
      <c r="F27" s="29"/>
      <c r="G27" s="29"/>
      <c r="H27" s="29"/>
    </row>
    <row r="28" spans="1:9" ht="15.75" customHeight="1" x14ac:dyDescent="0.25">
      <c r="A28" s="27" t="s">
        <v>26</v>
      </c>
    </row>
    <row r="30" spans="1:9" ht="15.75" customHeight="1" x14ac:dyDescent="0.25"/>
    <row r="31" spans="1:9" ht="15.75" customHeight="1" x14ac:dyDescent="0.25"/>
    <row r="32" spans="1:9" ht="15" customHeight="1" x14ac:dyDescent="0.25"/>
    <row r="33" ht="15" customHeight="1" x14ac:dyDescent="0.25"/>
    <row r="34" ht="15.75" customHeight="1" x14ac:dyDescent="0.25"/>
    <row r="35" ht="15.75" customHeight="1" x14ac:dyDescent="0.25"/>
    <row r="38" ht="15.75" customHeight="1" x14ac:dyDescent="0.25"/>
    <row r="39" ht="15.75" customHeight="1" x14ac:dyDescent="0.25"/>
    <row r="41" ht="15.75" customHeight="1" x14ac:dyDescent="0.25"/>
    <row r="43" ht="15.75" customHeight="1" x14ac:dyDescent="0.25"/>
    <row r="45" ht="15.75" customHeight="1" x14ac:dyDescent="0.25"/>
    <row r="46" ht="19.5" customHeight="1" x14ac:dyDescent="0.25"/>
    <row r="47" ht="15.75" customHeight="1" x14ac:dyDescent="0.25"/>
    <row r="49" ht="15" customHeight="1" x14ac:dyDescent="0.25"/>
    <row r="50" ht="15" customHeight="1" x14ac:dyDescent="0.25"/>
    <row r="51" ht="15" customHeight="1" x14ac:dyDescent="0.25"/>
    <row r="52" ht="18.75" customHeight="1" x14ac:dyDescent="0.25"/>
    <row r="53" ht="17.25" customHeight="1" x14ac:dyDescent="0.25"/>
    <row r="54" ht="15" customHeight="1" x14ac:dyDescent="0.25"/>
    <row r="55" ht="15" customHeight="1" x14ac:dyDescent="0.25"/>
  </sheetData>
  <mergeCells count="6">
    <mergeCell ref="H3:H5"/>
    <mergeCell ref="C3:C5"/>
    <mergeCell ref="D3:D5"/>
    <mergeCell ref="E3:E5"/>
    <mergeCell ref="F3:F5"/>
    <mergeCell ref="G3:G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9"/>
  <sheetViews>
    <sheetView showGridLines="0" zoomScale="110" zoomScaleNormal="110" workbookViewId="0">
      <selection activeCell="P20" sqref="P20"/>
    </sheetView>
  </sheetViews>
  <sheetFormatPr baseColWidth="10" defaultRowHeight="15" x14ac:dyDescent="0.25"/>
  <cols>
    <col min="1" max="1" width="5.875" style="1" customWidth="1"/>
    <col min="2" max="2" width="7.75" style="1" customWidth="1"/>
    <col min="3" max="3" width="3.125" style="1" customWidth="1"/>
    <col min="4" max="4" width="8.5" style="1" customWidth="1"/>
    <col min="5" max="5" width="3.625" style="1" customWidth="1"/>
    <col min="6" max="6" width="9.125" style="1" customWidth="1"/>
    <col min="7" max="7" width="4" style="1" customWidth="1"/>
    <col min="8" max="8" width="7.125" style="1" customWidth="1"/>
    <col min="9" max="9" width="2.375" style="1" customWidth="1"/>
    <col min="10" max="10" width="8.25" style="1" customWidth="1"/>
    <col min="11" max="11" width="5.875" style="1" customWidth="1"/>
    <col min="12" max="12" width="6" style="1" customWidth="1"/>
    <col min="13" max="13" width="11.375" style="1" customWidth="1"/>
    <col min="14" max="14" width="7.5" style="1" customWidth="1"/>
    <col min="15" max="16384" width="11" style="1"/>
  </cols>
  <sheetData>
    <row r="1" spans="1:17" ht="15.75" x14ac:dyDescent="0.25">
      <c r="B1" s="2"/>
      <c r="C1" s="2"/>
      <c r="D1" s="2"/>
      <c r="E1" s="2"/>
      <c r="F1" s="2"/>
      <c r="G1" s="2"/>
      <c r="H1" s="2"/>
      <c r="I1" s="2"/>
      <c r="J1" s="2"/>
      <c r="K1" s="2"/>
      <c r="L1" s="2"/>
      <c r="M1" s="2"/>
      <c r="N1" s="2"/>
    </row>
    <row r="2" spans="1:17" ht="15.75" x14ac:dyDescent="0.25">
      <c r="A2" s="30"/>
      <c r="B2" s="56" t="s">
        <v>88</v>
      </c>
      <c r="C2" s="56"/>
      <c r="D2" s="56"/>
      <c r="E2" s="56"/>
      <c r="F2" s="56"/>
      <c r="G2" s="56"/>
      <c r="H2" s="56"/>
      <c r="I2" s="56"/>
      <c r="J2" s="56"/>
      <c r="K2" s="56"/>
      <c r="L2" s="56"/>
      <c r="M2" s="56"/>
      <c r="N2" s="56"/>
      <c r="O2" s="2"/>
      <c r="P2" s="2"/>
      <c r="Q2" s="2"/>
    </row>
    <row r="3" spans="1:17" ht="15" customHeight="1" x14ac:dyDescent="0.25">
      <c r="A3" s="33"/>
      <c r="B3" s="85"/>
      <c r="C3" s="122"/>
      <c r="D3" s="119" t="s">
        <v>97</v>
      </c>
      <c r="E3" s="90"/>
      <c r="F3" s="119" t="s">
        <v>96</v>
      </c>
      <c r="G3" s="111"/>
      <c r="H3" s="119" t="s">
        <v>98</v>
      </c>
      <c r="I3" s="90"/>
      <c r="J3" s="120" t="s">
        <v>60</v>
      </c>
      <c r="K3" s="120" t="s">
        <v>61</v>
      </c>
      <c r="L3" s="120" t="s">
        <v>62</v>
      </c>
      <c r="M3" s="120" t="s">
        <v>99</v>
      </c>
      <c r="N3" s="120" t="s">
        <v>100</v>
      </c>
      <c r="O3" s="5"/>
      <c r="P3" s="2"/>
      <c r="Q3" s="2"/>
    </row>
    <row r="4" spans="1:17" ht="15.75" customHeight="1" x14ac:dyDescent="0.25">
      <c r="A4" s="33"/>
      <c r="B4" s="85"/>
      <c r="C4" s="122"/>
      <c r="D4" s="120"/>
      <c r="E4" s="90"/>
      <c r="F4" s="120"/>
      <c r="G4" s="111"/>
      <c r="H4" s="120"/>
      <c r="I4" s="90"/>
      <c r="J4" s="120"/>
      <c r="K4" s="120"/>
      <c r="L4" s="120"/>
      <c r="M4" s="120"/>
      <c r="N4" s="120"/>
      <c r="O4" s="57"/>
      <c r="P4" s="2"/>
      <c r="Q4" s="2"/>
    </row>
    <row r="5" spans="1:17" ht="15.75" customHeight="1" x14ac:dyDescent="0.25">
      <c r="A5" s="33"/>
      <c r="B5" s="85"/>
      <c r="C5" s="122"/>
      <c r="D5" s="120"/>
      <c r="E5" s="90"/>
      <c r="F5" s="120"/>
      <c r="G5" s="111"/>
      <c r="H5" s="120"/>
      <c r="I5" s="90"/>
      <c r="J5" s="120"/>
      <c r="K5" s="120"/>
      <c r="L5" s="120"/>
      <c r="M5" s="120"/>
      <c r="N5" s="120"/>
      <c r="O5" s="57"/>
      <c r="P5" s="118" t="s">
        <v>27</v>
      </c>
      <c r="Q5" s="118"/>
    </row>
    <row r="6" spans="1:17" ht="15.75" x14ac:dyDescent="0.25">
      <c r="B6" s="85"/>
      <c r="C6" s="122"/>
      <c r="D6" s="120"/>
      <c r="E6" s="90"/>
      <c r="F6" s="120"/>
      <c r="G6" s="111"/>
      <c r="H6" s="120"/>
      <c r="I6" s="90"/>
      <c r="J6" s="120"/>
      <c r="K6" s="120"/>
      <c r="L6" s="120"/>
      <c r="M6" s="120"/>
      <c r="N6" s="120"/>
      <c r="O6" s="57"/>
      <c r="P6" s="92"/>
      <c r="Q6" s="92"/>
    </row>
    <row r="7" spans="1:17" ht="15.75" x14ac:dyDescent="0.25">
      <c r="A7" s="41"/>
      <c r="B7" s="89"/>
      <c r="C7" s="89"/>
      <c r="D7" s="121"/>
      <c r="E7" s="91"/>
      <c r="F7" s="121"/>
      <c r="G7" s="91"/>
      <c r="H7" s="121"/>
      <c r="I7" s="91"/>
      <c r="J7" s="95"/>
      <c r="K7" s="95"/>
      <c r="L7" s="95"/>
      <c r="M7" s="95"/>
      <c r="N7" s="95"/>
      <c r="O7" s="57"/>
      <c r="P7" s="31" t="s">
        <v>28</v>
      </c>
      <c r="Q7" s="32"/>
    </row>
    <row r="8" spans="1:17" ht="15.75" x14ac:dyDescent="0.25">
      <c r="A8" s="41"/>
      <c r="B8" s="10">
        <v>1936</v>
      </c>
      <c r="C8" s="94"/>
      <c r="D8" s="90"/>
      <c r="E8" s="90"/>
      <c r="F8" s="90"/>
      <c r="G8" s="90"/>
      <c r="H8" s="90"/>
      <c r="I8" s="90"/>
      <c r="J8" s="90"/>
      <c r="K8" s="90"/>
      <c r="L8" s="90"/>
      <c r="M8" s="90"/>
      <c r="N8" s="90"/>
      <c r="O8" s="57"/>
      <c r="P8" s="34">
        <v>1933</v>
      </c>
      <c r="Q8" s="35">
        <v>3782</v>
      </c>
    </row>
    <row r="9" spans="1:17" ht="15.75" x14ac:dyDescent="0.25">
      <c r="A9" s="41"/>
      <c r="B9" s="96" t="s">
        <v>40</v>
      </c>
      <c r="C9" s="58" t="s">
        <v>63</v>
      </c>
      <c r="D9" s="38">
        <f>6800/1000</f>
        <v>6.8</v>
      </c>
      <c r="E9" s="38"/>
      <c r="F9" s="38">
        <f>14985.8/1000</f>
        <v>14.985799999999999</v>
      </c>
      <c r="G9" s="97"/>
      <c r="H9" s="59">
        <f>D9+F9</f>
        <v>21.785799999999998</v>
      </c>
      <c r="I9" s="59"/>
      <c r="J9" s="60">
        <v>15.7</v>
      </c>
      <c r="K9" s="97"/>
      <c r="L9" s="40">
        <f>H9+J9</f>
        <v>37.485799999999998</v>
      </c>
      <c r="M9" s="42">
        <f>(H9/Q11)*100</f>
        <v>0.40751589973812191</v>
      </c>
      <c r="N9" s="42">
        <f>(L9/Q11)*100</f>
        <v>0.70119341563785997</v>
      </c>
      <c r="O9" s="57"/>
      <c r="P9" s="34">
        <v>1934</v>
      </c>
      <c r="Q9" s="35">
        <v>4151</v>
      </c>
    </row>
    <row r="10" spans="1:17" ht="15.75" x14ac:dyDescent="0.25">
      <c r="A10" s="41"/>
      <c r="B10" s="61">
        <v>1937</v>
      </c>
      <c r="C10" s="58"/>
      <c r="D10" s="97"/>
      <c r="E10" s="97"/>
      <c r="F10" s="97"/>
      <c r="G10" s="97"/>
      <c r="H10" s="59"/>
      <c r="I10" s="59"/>
      <c r="J10" s="97"/>
      <c r="K10" s="97"/>
      <c r="L10" s="40"/>
      <c r="M10" s="37"/>
      <c r="N10" s="42"/>
      <c r="O10" s="57"/>
      <c r="P10" s="34">
        <v>1935</v>
      </c>
      <c r="Q10" s="35">
        <v>4540</v>
      </c>
    </row>
    <row r="11" spans="1:17" ht="15.75" x14ac:dyDescent="0.25">
      <c r="A11" s="41"/>
      <c r="B11" s="96" t="s">
        <v>40</v>
      </c>
      <c r="C11" s="58" t="s">
        <v>64</v>
      </c>
      <c r="D11" s="42">
        <v>16.5</v>
      </c>
      <c r="E11" s="38"/>
      <c r="F11" s="38">
        <v>72.8</v>
      </c>
      <c r="G11" s="38"/>
      <c r="H11" s="59">
        <f>D11+F11</f>
        <v>89.3</v>
      </c>
      <c r="I11" s="59"/>
      <c r="J11" s="40">
        <v>33.4</v>
      </c>
      <c r="K11" s="40"/>
      <c r="L11" s="40">
        <f>H11+J11</f>
        <v>122.69999999999999</v>
      </c>
      <c r="M11" s="42">
        <f>(H11/Q12)*100</f>
        <v>1.3132352941176471</v>
      </c>
      <c r="N11" s="42">
        <f>(L11/Q12)*100</f>
        <v>1.8044117647058822</v>
      </c>
      <c r="O11" s="62"/>
      <c r="P11" s="34">
        <v>1936</v>
      </c>
      <c r="Q11" s="35">
        <v>5346</v>
      </c>
    </row>
    <row r="12" spans="1:17" ht="15.75" x14ac:dyDescent="0.25">
      <c r="A12" s="41"/>
      <c r="B12" s="61">
        <v>1938</v>
      </c>
      <c r="C12" s="58"/>
      <c r="D12" s="37"/>
      <c r="E12" s="37"/>
      <c r="F12" s="37"/>
      <c r="G12" s="37"/>
      <c r="H12" s="59"/>
      <c r="I12" s="59"/>
      <c r="J12" s="37"/>
      <c r="K12" s="37"/>
      <c r="L12" s="40"/>
      <c r="M12" s="42"/>
      <c r="N12" s="42"/>
      <c r="O12" s="62"/>
      <c r="P12" s="34">
        <v>1937</v>
      </c>
      <c r="Q12" s="35">
        <v>6800</v>
      </c>
    </row>
    <row r="13" spans="1:17" ht="15.75" x14ac:dyDescent="0.25">
      <c r="A13" s="41"/>
      <c r="B13" s="86">
        <v>44988</v>
      </c>
      <c r="C13" s="58" t="s">
        <v>65</v>
      </c>
      <c r="D13" s="42">
        <v>19</v>
      </c>
      <c r="E13" s="58" t="s">
        <v>65</v>
      </c>
      <c r="F13" s="42">
        <v>69.598000000000056</v>
      </c>
      <c r="G13" s="42" t="s">
        <v>66</v>
      </c>
      <c r="H13" s="59">
        <f>L13-J13</f>
        <v>88.597999999999999</v>
      </c>
      <c r="I13" s="42" t="s">
        <v>67</v>
      </c>
      <c r="J13" s="42">
        <v>38.402000000000001</v>
      </c>
      <c r="K13" s="37"/>
      <c r="L13" s="40">
        <v>127</v>
      </c>
      <c r="M13" s="42">
        <f>((D13+F13)/Q$13)*100</f>
        <v>1.2168383463809924</v>
      </c>
      <c r="N13" s="42">
        <f>(L13/Q$13)*100</f>
        <v>1.7442658975415464</v>
      </c>
      <c r="O13" s="62"/>
      <c r="P13" s="34">
        <v>1938</v>
      </c>
      <c r="Q13" s="35">
        <v>7281</v>
      </c>
    </row>
    <row r="14" spans="1:17" ht="15.75" x14ac:dyDescent="0.25">
      <c r="A14" s="41"/>
      <c r="B14" s="86">
        <v>45077</v>
      </c>
      <c r="C14" s="58" t="s">
        <v>68</v>
      </c>
      <c r="D14" s="37">
        <v>22.2</v>
      </c>
      <c r="E14" s="37" t="s">
        <v>69</v>
      </c>
      <c r="F14" s="42">
        <f>H14-D14</f>
        <v>88.399999999999991</v>
      </c>
      <c r="G14" s="42" t="s">
        <v>70</v>
      </c>
      <c r="H14" s="59">
        <v>110.6</v>
      </c>
      <c r="I14" s="58" t="s">
        <v>68</v>
      </c>
      <c r="J14" s="42">
        <v>38.402000000000001</v>
      </c>
      <c r="K14" s="37"/>
      <c r="L14" s="40">
        <f>H14+J14</f>
        <v>149.00200000000001</v>
      </c>
      <c r="M14" s="42">
        <f>((D14+F14)/Q$13)*100</f>
        <v>1.519022112347205</v>
      </c>
      <c r="N14" s="42">
        <f>(L14/Q$13)*100</f>
        <v>2.0464496635077598</v>
      </c>
      <c r="O14" s="62"/>
      <c r="P14" s="62"/>
      <c r="Q14" s="62"/>
    </row>
    <row r="15" spans="1:17" ht="15.75" x14ac:dyDescent="0.25">
      <c r="A15" s="41"/>
      <c r="B15" s="96" t="s">
        <v>45</v>
      </c>
      <c r="C15" s="58" t="s">
        <v>71</v>
      </c>
      <c r="D15" s="37">
        <v>25.4</v>
      </c>
      <c r="E15" s="37" t="s">
        <v>69</v>
      </c>
      <c r="F15" s="42">
        <f>H15-D15</f>
        <v>100.798</v>
      </c>
      <c r="G15" s="42" t="s">
        <v>72</v>
      </c>
      <c r="H15" s="59">
        <f>L15-J15</f>
        <v>126.19799999999999</v>
      </c>
      <c r="I15" s="58" t="s">
        <v>71</v>
      </c>
      <c r="J15" s="42">
        <v>38.402000000000001</v>
      </c>
      <c r="K15" s="37"/>
      <c r="L15" s="40">
        <v>164.6</v>
      </c>
      <c r="M15" s="42">
        <f>((D15+F15)/Q$13)*100</f>
        <v>1.7332509270704577</v>
      </c>
      <c r="N15" s="42">
        <f>(L15/Q$13)*100</f>
        <v>2.2606784782310121</v>
      </c>
      <c r="O15" s="62"/>
      <c r="P15" s="62"/>
      <c r="Q15" s="62"/>
    </row>
    <row r="16" spans="1:17" ht="15.75" x14ac:dyDescent="0.25">
      <c r="A16" s="41"/>
      <c r="B16" s="87">
        <v>45260</v>
      </c>
      <c r="C16" s="46" t="s">
        <v>73</v>
      </c>
      <c r="D16" s="9">
        <v>27.8</v>
      </c>
      <c r="E16" s="37" t="s">
        <v>73</v>
      </c>
      <c r="F16" s="3">
        <v>113.9</v>
      </c>
      <c r="G16" s="42" t="s">
        <v>74</v>
      </c>
      <c r="H16" s="59">
        <f>L16-J16</f>
        <v>141.69799999999998</v>
      </c>
      <c r="I16" s="58" t="s">
        <v>75</v>
      </c>
      <c r="J16" s="63">
        <v>38.402000000000001</v>
      </c>
      <c r="K16" s="48"/>
      <c r="L16" s="40">
        <f>180.1</f>
        <v>180.1</v>
      </c>
      <c r="M16" s="42">
        <f>((D16+F16)/Q$13)*100</f>
        <v>1.9461612415876943</v>
      </c>
      <c r="N16" s="42">
        <f>(L16/Q$13)*100</f>
        <v>2.4735613239939567</v>
      </c>
      <c r="O16" s="62"/>
      <c r="P16" s="64"/>
      <c r="Q16" s="62"/>
    </row>
    <row r="17" spans="1:17" ht="15.75" x14ac:dyDescent="0.25">
      <c r="A17" s="41"/>
      <c r="B17" s="54"/>
      <c r="C17" s="46"/>
      <c r="D17" s="9"/>
      <c r="E17" s="37"/>
      <c r="F17" s="3"/>
      <c r="G17" s="42"/>
      <c r="H17" s="59"/>
      <c r="I17" s="58"/>
      <c r="J17" s="63"/>
      <c r="K17" s="48"/>
      <c r="L17" s="40"/>
      <c r="M17" s="42"/>
      <c r="N17" s="42"/>
      <c r="O17" s="62"/>
      <c r="P17" s="64"/>
      <c r="Q17" s="62"/>
    </row>
    <row r="18" spans="1:17" ht="15.75" x14ac:dyDescent="0.25">
      <c r="A18" s="41"/>
      <c r="B18" s="65" t="s">
        <v>48</v>
      </c>
      <c r="C18" s="66" t="s">
        <v>76</v>
      </c>
      <c r="D18" s="67">
        <v>28.7</v>
      </c>
      <c r="E18" s="67"/>
      <c r="F18" s="68">
        <v>112.9</v>
      </c>
      <c r="G18" s="68"/>
      <c r="H18" s="69">
        <f>L18-J18</f>
        <v>141.69999999999999</v>
      </c>
      <c r="I18" s="69"/>
      <c r="J18" s="70">
        <v>38.4</v>
      </c>
      <c r="K18" s="71"/>
      <c r="L18" s="71">
        <v>180.1</v>
      </c>
      <c r="M18" s="70">
        <f>((D18+F18)/Q$13)*100</f>
        <v>1.9447878038730944</v>
      </c>
      <c r="N18" s="70">
        <f>(L18/Q$13)*100</f>
        <v>2.4735613239939567</v>
      </c>
      <c r="O18" s="62"/>
      <c r="P18" s="62"/>
      <c r="Q18" s="62"/>
    </row>
    <row r="19" spans="1:17" ht="15.75" x14ac:dyDescent="0.25">
      <c r="A19" s="41"/>
      <c r="B19" s="72"/>
      <c r="C19" s="73"/>
      <c r="D19" s="74"/>
      <c r="E19" s="74"/>
      <c r="F19" s="75"/>
      <c r="G19" s="75"/>
      <c r="H19" s="76"/>
      <c r="I19" s="76"/>
      <c r="J19" s="77"/>
      <c r="K19" s="51"/>
      <c r="L19" s="51"/>
      <c r="M19" s="77"/>
      <c r="N19" s="70"/>
      <c r="O19" s="62"/>
      <c r="P19" s="62"/>
      <c r="Q19" s="62"/>
    </row>
    <row r="20" spans="1:17" ht="15.75" x14ac:dyDescent="0.25">
      <c r="A20" s="41"/>
      <c r="B20" s="65" t="s">
        <v>48</v>
      </c>
      <c r="C20" s="66" t="s">
        <v>77</v>
      </c>
      <c r="D20" s="67">
        <v>28.7</v>
      </c>
      <c r="E20" s="67"/>
      <c r="F20" s="78">
        <v>0</v>
      </c>
      <c r="G20" s="67"/>
      <c r="H20" s="78">
        <f>D20+F20</f>
        <v>28.7</v>
      </c>
      <c r="I20" s="67"/>
      <c r="J20" s="71">
        <v>0</v>
      </c>
      <c r="K20" s="71">
        <v>33.200000000000003</v>
      </c>
      <c r="L20" s="71">
        <v>118.3</v>
      </c>
      <c r="M20" s="70"/>
      <c r="N20" s="70">
        <f>(L20/Q$13)*100</f>
        <v>1.6247768163713774</v>
      </c>
      <c r="O20" s="62"/>
      <c r="P20" s="62"/>
      <c r="Q20" s="62"/>
    </row>
    <row r="21" spans="1:17" ht="15.75" x14ac:dyDescent="0.25">
      <c r="A21" s="41"/>
      <c r="B21" s="54"/>
      <c r="C21" s="46"/>
      <c r="D21" s="9"/>
      <c r="E21" s="9"/>
      <c r="F21" s="105"/>
      <c r="G21" s="9"/>
      <c r="H21" s="105"/>
      <c r="I21" s="9"/>
      <c r="J21" s="48"/>
      <c r="K21" s="48"/>
      <c r="L21" s="48"/>
      <c r="M21" s="63"/>
      <c r="N21" s="63"/>
      <c r="O21" s="62"/>
      <c r="P21" s="62"/>
      <c r="Q21" s="62"/>
    </row>
    <row r="22" spans="1:17" ht="15.75" x14ac:dyDescent="0.25">
      <c r="A22" s="41"/>
      <c r="B22" s="54"/>
      <c r="C22" s="46"/>
      <c r="D22" s="9"/>
      <c r="E22" s="9"/>
      <c r="F22" s="105"/>
      <c r="G22" s="9"/>
      <c r="H22" s="105"/>
      <c r="I22" s="9"/>
      <c r="J22" s="48"/>
      <c r="K22" s="48"/>
      <c r="L22" s="48"/>
      <c r="M22" s="63"/>
      <c r="N22" s="63"/>
      <c r="O22" s="62"/>
      <c r="P22" s="62"/>
      <c r="Q22" s="62"/>
    </row>
    <row r="23" spans="1:17" ht="15.75" x14ac:dyDescent="0.25">
      <c r="A23" s="41"/>
      <c r="B23" s="10" t="s">
        <v>103</v>
      </c>
      <c r="C23" s="10"/>
      <c r="D23" s="52"/>
      <c r="E23" s="52"/>
      <c r="F23" s="52"/>
      <c r="G23" s="52"/>
      <c r="H23" s="52"/>
      <c r="I23" s="52"/>
      <c r="J23" s="53"/>
      <c r="K23" s="53"/>
      <c r="L23" s="53"/>
      <c r="M23" s="53"/>
      <c r="N23" s="53"/>
      <c r="O23" s="62"/>
      <c r="P23" s="62"/>
      <c r="Q23" s="62"/>
    </row>
    <row r="24" spans="1:17" ht="15.75" customHeight="1" x14ac:dyDescent="0.25">
      <c r="A24" s="41"/>
      <c r="B24" s="123" t="s">
        <v>89</v>
      </c>
      <c r="C24" s="123"/>
      <c r="D24" s="123"/>
      <c r="E24" s="123"/>
      <c r="F24" s="123"/>
      <c r="G24" s="123"/>
      <c r="H24" s="123"/>
      <c r="I24" s="123"/>
      <c r="J24" s="123"/>
      <c r="K24" s="123"/>
      <c r="L24" s="123"/>
      <c r="M24" s="123"/>
      <c r="N24" s="123"/>
      <c r="O24" s="62"/>
      <c r="P24" s="62"/>
      <c r="Q24" s="62"/>
    </row>
    <row r="25" spans="1:17" ht="15.75" x14ac:dyDescent="0.25">
      <c r="A25" s="41"/>
      <c r="B25" s="123"/>
      <c r="C25" s="123"/>
      <c r="D25" s="123"/>
      <c r="E25" s="123"/>
      <c r="F25" s="123"/>
      <c r="G25" s="123"/>
      <c r="H25" s="123"/>
      <c r="I25" s="123"/>
      <c r="J25" s="123"/>
      <c r="K25" s="123"/>
      <c r="L25" s="123"/>
      <c r="M25" s="123"/>
      <c r="N25" s="123"/>
      <c r="O25" s="62"/>
      <c r="P25" s="62"/>
      <c r="Q25" s="62"/>
    </row>
    <row r="26" spans="1:17" ht="15.75" customHeight="1" x14ac:dyDescent="0.25">
      <c r="A26" s="41"/>
      <c r="B26" s="114" t="s">
        <v>90</v>
      </c>
      <c r="C26" s="114"/>
      <c r="D26" s="114"/>
      <c r="E26" s="114"/>
      <c r="F26" s="114"/>
      <c r="G26" s="114"/>
      <c r="H26" s="114"/>
      <c r="I26" s="114"/>
      <c r="J26" s="114"/>
      <c r="K26" s="114"/>
      <c r="L26" s="114"/>
      <c r="M26" s="114"/>
      <c r="N26" s="114"/>
      <c r="O26" s="62"/>
      <c r="P26" s="62"/>
      <c r="Q26" s="62"/>
    </row>
    <row r="27" spans="1:17" ht="15.75" x14ac:dyDescent="0.25">
      <c r="A27" s="41"/>
      <c r="B27" s="114"/>
      <c r="C27" s="114"/>
      <c r="D27" s="114"/>
      <c r="E27" s="114"/>
      <c r="F27" s="114"/>
      <c r="G27" s="114"/>
      <c r="H27" s="114"/>
      <c r="I27" s="114"/>
      <c r="J27" s="114"/>
      <c r="K27" s="114"/>
      <c r="L27" s="114"/>
      <c r="M27" s="114"/>
      <c r="N27" s="114"/>
      <c r="O27" s="62"/>
      <c r="P27" s="62"/>
      <c r="Q27" s="62"/>
    </row>
    <row r="28" spans="1:17" ht="15.75" customHeight="1" x14ac:dyDescent="0.25">
      <c r="A28" s="41"/>
      <c r="B28" s="114" t="s">
        <v>91</v>
      </c>
      <c r="C28" s="114"/>
      <c r="D28" s="114"/>
      <c r="E28" s="114"/>
      <c r="F28" s="114"/>
      <c r="G28" s="114"/>
      <c r="H28" s="114"/>
      <c r="I28" s="114"/>
      <c r="J28" s="114"/>
      <c r="K28" s="114"/>
      <c r="L28" s="114"/>
      <c r="M28" s="114"/>
      <c r="N28" s="114"/>
      <c r="O28" s="62"/>
      <c r="P28" s="62"/>
      <c r="Q28" s="62"/>
    </row>
    <row r="29" spans="1:17" ht="15.75" x14ac:dyDescent="0.25">
      <c r="A29" s="41"/>
      <c r="B29" s="114"/>
      <c r="C29" s="114"/>
      <c r="D29" s="114"/>
      <c r="E29" s="114"/>
      <c r="F29" s="114"/>
      <c r="G29" s="114"/>
      <c r="H29" s="114"/>
      <c r="I29" s="114"/>
      <c r="J29" s="114"/>
      <c r="K29" s="114"/>
      <c r="L29" s="114"/>
      <c r="M29" s="114"/>
      <c r="N29" s="114"/>
      <c r="O29" s="62"/>
      <c r="P29" s="62"/>
      <c r="Q29" s="62"/>
    </row>
    <row r="30" spans="1:17" ht="15.75" customHeight="1" x14ac:dyDescent="0.25">
      <c r="A30" s="41"/>
      <c r="B30" s="114" t="s">
        <v>78</v>
      </c>
      <c r="C30" s="114"/>
      <c r="D30" s="114"/>
      <c r="E30" s="114"/>
      <c r="F30" s="114"/>
      <c r="G30" s="114"/>
      <c r="H30" s="114"/>
      <c r="I30" s="114"/>
      <c r="J30" s="114"/>
      <c r="K30" s="114"/>
      <c r="L30" s="114"/>
      <c r="M30" s="114"/>
      <c r="N30" s="114"/>
      <c r="O30" s="62"/>
      <c r="P30" s="62"/>
      <c r="Q30" s="62"/>
    </row>
    <row r="31" spans="1:17" ht="15.75" customHeight="1" x14ac:dyDescent="0.25">
      <c r="A31" s="41"/>
      <c r="B31" s="115" t="s">
        <v>92</v>
      </c>
      <c r="C31" s="115"/>
      <c r="D31" s="115"/>
      <c r="E31" s="115"/>
      <c r="F31" s="115"/>
      <c r="G31" s="115"/>
      <c r="H31" s="115"/>
      <c r="I31" s="115"/>
      <c r="J31" s="115"/>
      <c r="K31" s="115"/>
      <c r="L31" s="115"/>
      <c r="M31" s="115"/>
      <c r="N31" s="115"/>
      <c r="O31" s="62"/>
      <c r="P31" s="62"/>
      <c r="Q31" s="62"/>
    </row>
    <row r="32" spans="1:17" ht="15.75" x14ac:dyDescent="0.25">
      <c r="A32" s="41"/>
      <c r="B32" s="115"/>
      <c r="C32" s="115"/>
      <c r="D32" s="115"/>
      <c r="E32" s="115"/>
      <c r="F32" s="115"/>
      <c r="G32" s="115"/>
      <c r="H32" s="115"/>
      <c r="I32" s="115"/>
      <c r="J32" s="115"/>
      <c r="K32" s="115"/>
      <c r="L32" s="115"/>
      <c r="M32" s="115"/>
      <c r="N32" s="115"/>
      <c r="O32" s="62"/>
      <c r="P32" s="62"/>
      <c r="Q32" s="62"/>
    </row>
    <row r="33" spans="1:17" ht="15.75" x14ac:dyDescent="0.25">
      <c r="A33" s="41"/>
      <c r="B33" s="114" t="s">
        <v>79</v>
      </c>
      <c r="C33" s="114"/>
      <c r="D33" s="114"/>
      <c r="E33" s="114"/>
      <c r="F33" s="114"/>
      <c r="G33" s="114"/>
      <c r="H33" s="114"/>
      <c r="I33" s="114"/>
      <c r="J33" s="114"/>
      <c r="K33" s="114"/>
      <c r="L33" s="114"/>
      <c r="M33" s="114"/>
      <c r="N33" s="114"/>
      <c r="O33" s="62"/>
      <c r="P33" s="62"/>
      <c r="Q33" s="62"/>
    </row>
    <row r="34" spans="1:17" ht="15.75" x14ac:dyDescent="0.25">
      <c r="A34" s="41"/>
      <c r="B34" s="114"/>
      <c r="C34" s="114"/>
      <c r="D34" s="114"/>
      <c r="E34" s="114"/>
      <c r="F34" s="114"/>
      <c r="G34" s="114"/>
      <c r="H34" s="114"/>
      <c r="I34" s="114"/>
      <c r="J34" s="114"/>
      <c r="K34" s="114"/>
      <c r="L34" s="114"/>
      <c r="M34" s="114"/>
      <c r="N34" s="114"/>
      <c r="O34" s="62"/>
      <c r="P34" s="62"/>
      <c r="Q34" s="62"/>
    </row>
    <row r="35" spans="1:17" ht="15.75" x14ac:dyDescent="0.25">
      <c r="A35" s="41"/>
      <c r="B35" s="114"/>
      <c r="C35" s="114"/>
      <c r="D35" s="114"/>
      <c r="E35" s="114"/>
      <c r="F35" s="114"/>
      <c r="G35" s="114"/>
      <c r="H35" s="114"/>
      <c r="I35" s="114"/>
      <c r="J35" s="114"/>
      <c r="K35" s="114"/>
      <c r="L35" s="114"/>
      <c r="M35" s="114"/>
      <c r="N35" s="114"/>
      <c r="O35" s="62"/>
      <c r="P35" s="62"/>
      <c r="Q35" s="62"/>
    </row>
    <row r="36" spans="1:17" ht="15.75" customHeight="1" x14ac:dyDescent="0.25">
      <c r="A36" s="41"/>
      <c r="B36" s="113" t="s">
        <v>80</v>
      </c>
      <c r="C36" s="113"/>
      <c r="D36" s="113"/>
      <c r="E36" s="113"/>
      <c r="F36" s="113"/>
      <c r="G36" s="113"/>
      <c r="H36" s="113"/>
      <c r="I36" s="113"/>
      <c r="J36" s="113"/>
      <c r="K36" s="113"/>
      <c r="L36" s="113"/>
      <c r="M36" s="113"/>
      <c r="N36" s="103"/>
      <c r="O36" s="62"/>
      <c r="P36" s="62"/>
      <c r="Q36" s="62"/>
    </row>
    <row r="37" spans="1:17" ht="15.75" x14ac:dyDescent="0.25">
      <c r="B37" s="113" t="s">
        <v>81</v>
      </c>
      <c r="C37" s="113"/>
      <c r="D37" s="113"/>
      <c r="E37" s="113"/>
      <c r="F37" s="113"/>
      <c r="G37" s="113"/>
      <c r="H37" s="113"/>
      <c r="I37" s="113"/>
      <c r="J37" s="113"/>
      <c r="K37" s="113"/>
      <c r="L37" s="113"/>
      <c r="M37" s="113"/>
      <c r="N37" s="113"/>
      <c r="O37" s="62"/>
      <c r="P37" s="62"/>
      <c r="Q37" s="62"/>
    </row>
    <row r="38" spans="1:17" ht="15.75" x14ac:dyDescent="0.25">
      <c r="B38" s="113"/>
      <c r="C38" s="113"/>
      <c r="D38" s="113"/>
      <c r="E38" s="113"/>
      <c r="F38" s="113"/>
      <c r="G38" s="113"/>
      <c r="H38" s="113"/>
      <c r="I38" s="113"/>
      <c r="J38" s="113"/>
      <c r="K38" s="113"/>
      <c r="L38" s="113"/>
      <c r="M38" s="113"/>
      <c r="N38" s="113"/>
      <c r="O38" s="62"/>
      <c r="P38" s="62"/>
      <c r="Q38" s="62"/>
    </row>
    <row r="39" spans="1:17" ht="15.75" x14ac:dyDescent="0.25">
      <c r="B39" s="113"/>
      <c r="C39" s="113"/>
      <c r="D39" s="113"/>
      <c r="E39" s="113"/>
      <c r="F39" s="113"/>
      <c r="G39" s="113"/>
      <c r="H39" s="113"/>
      <c r="I39" s="113"/>
      <c r="J39" s="113"/>
      <c r="K39" s="113"/>
      <c r="L39" s="113"/>
      <c r="M39" s="113"/>
      <c r="N39" s="113"/>
      <c r="O39" s="62"/>
      <c r="P39" s="62"/>
      <c r="Q39" s="62"/>
    </row>
    <row r="40" spans="1:17" ht="15" customHeight="1" x14ac:dyDescent="0.25">
      <c r="B40" s="113"/>
      <c r="C40" s="113"/>
      <c r="D40" s="113"/>
      <c r="E40" s="113"/>
      <c r="F40" s="113"/>
      <c r="G40" s="113"/>
      <c r="H40" s="113"/>
      <c r="I40" s="113"/>
      <c r="J40" s="113"/>
      <c r="K40" s="113"/>
      <c r="L40" s="113"/>
      <c r="M40" s="113"/>
      <c r="N40" s="113"/>
      <c r="O40" s="62"/>
      <c r="P40" s="62"/>
      <c r="Q40" s="62"/>
    </row>
    <row r="41" spans="1:17" ht="15" customHeight="1" x14ac:dyDescent="0.25">
      <c r="B41" s="113"/>
      <c r="C41" s="113"/>
      <c r="D41" s="113"/>
      <c r="E41" s="113"/>
      <c r="F41" s="113"/>
      <c r="G41" s="113"/>
      <c r="H41" s="113"/>
      <c r="I41" s="113"/>
      <c r="J41" s="113"/>
      <c r="K41" s="113"/>
      <c r="L41" s="113"/>
      <c r="M41" s="113"/>
      <c r="N41" s="113"/>
      <c r="O41" s="62"/>
      <c r="P41" s="62"/>
      <c r="Q41" s="62"/>
    </row>
    <row r="42" spans="1:17" ht="15.75" customHeight="1" x14ac:dyDescent="0.25">
      <c r="B42" s="114" t="s">
        <v>82</v>
      </c>
      <c r="C42" s="114"/>
      <c r="D42" s="114"/>
      <c r="E42" s="114"/>
      <c r="F42" s="114"/>
      <c r="G42" s="114"/>
      <c r="H42" s="114"/>
      <c r="I42" s="114"/>
      <c r="J42" s="114"/>
      <c r="K42" s="114"/>
      <c r="L42" s="114"/>
      <c r="M42" s="114"/>
      <c r="N42" s="114"/>
      <c r="O42" s="62"/>
      <c r="P42" s="62"/>
      <c r="Q42" s="62"/>
    </row>
    <row r="43" spans="1:17" ht="15.75" customHeight="1" x14ac:dyDescent="0.25">
      <c r="B43" s="114" t="s">
        <v>83</v>
      </c>
      <c r="C43" s="114"/>
      <c r="D43" s="114"/>
      <c r="E43" s="114"/>
      <c r="F43" s="114"/>
      <c r="G43" s="114"/>
      <c r="H43" s="114"/>
      <c r="I43" s="114"/>
      <c r="J43" s="114"/>
      <c r="K43" s="114"/>
      <c r="L43" s="114"/>
      <c r="M43" s="114"/>
      <c r="N43" s="114"/>
      <c r="O43" s="62"/>
      <c r="P43" s="62"/>
      <c r="Q43" s="62"/>
    </row>
    <row r="44" spans="1:17" ht="15.75" customHeight="1" x14ac:dyDescent="0.25">
      <c r="B44" s="114"/>
      <c r="C44" s="114"/>
      <c r="D44" s="114"/>
      <c r="E44" s="114"/>
      <c r="F44" s="114"/>
      <c r="G44" s="114"/>
      <c r="H44" s="114"/>
      <c r="I44" s="114"/>
      <c r="J44" s="114"/>
      <c r="K44" s="114"/>
      <c r="L44" s="114"/>
      <c r="M44" s="114"/>
      <c r="N44" s="114"/>
      <c r="O44" s="62"/>
      <c r="P44" s="62"/>
      <c r="Q44" s="62"/>
    </row>
    <row r="45" spans="1:17" ht="15.75" customHeight="1" x14ac:dyDescent="0.25">
      <c r="B45" s="114"/>
      <c r="C45" s="114"/>
      <c r="D45" s="114"/>
      <c r="E45" s="114"/>
      <c r="F45" s="114"/>
      <c r="G45" s="114"/>
      <c r="H45" s="114"/>
      <c r="I45" s="114"/>
      <c r="J45" s="114"/>
      <c r="K45" s="114"/>
      <c r="L45" s="114"/>
      <c r="M45" s="114"/>
      <c r="N45" s="114"/>
      <c r="O45" s="62"/>
      <c r="P45" s="62"/>
      <c r="Q45" s="62"/>
    </row>
    <row r="46" spans="1:17" ht="15.75" x14ac:dyDescent="0.25">
      <c r="B46" s="114"/>
      <c r="C46" s="114"/>
      <c r="D46" s="114"/>
      <c r="E46" s="114"/>
      <c r="F46" s="114"/>
      <c r="G46" s="114"/>
      <c r="H46" s="114"/>
      <c r="I46" s="114"/>
      <c r="J46" s="114"/>
      <c r="K46" s="114"/>
      <c r="L46" s="114"/>
      <c r="M46" s="114"/>
      <c r="N46" s="114"/>
      <c r="O46" s="62"/>
      <c r="P46" s="62"/>
      <c r="Q46" s="62"/>
    </row>
    <row r="47" spans="1:17" ht="15.75" x14ac:dyDescent="0.25">
      <c r="B47" s="114"/>
      <c r="C47" s="114"/>
      <c r="D47" s="114"/>
      <c r="E47" s="114"/>
      <c r="F47" s="114"/>
      <c r="G47" s="114"/>
      <c r="H47" s="114"/>
      <c r="I47" s="114"/>
      <c r="J47" s="114"/>
      <c r="K47" s="114"/>
      <c r="L47" s="114"/>
      <c r="M47" s="114"/>
      <c r="N47" s="114"/>
      <c r="O47" s="62"/>
      <c r="P47" s="62"/>
      <c r="Q47" s="62"/>
    </row>
    <row r="48" spans="1:17" ht="15.75" customHeight="1" x14ac:dyDescent="0.25">
      <c r="B48" s="117" t="s">
        <v>93</v>
      </c>
      <c r="C48" s="117"/>
      <c r="D48" s="117"/>
      <c r="E48" s="117"/>
      <c r="F48" s="117"/>
      <c r="G48" s="117"/>
      <c r="H48" s="117"/>
      <c r="I48" s="117"/>
      <c r="J48" s="117"/>
      <c r="K48" s="117"/>
      <c r="L48" s="117"/>
      <c r="M48" s="117"/>
      <c r="N48" s="102"/>
      <c r="O48" s="62"/>
      <c r="P48" s="62"/>
      <c r="Q48" s="62"/>
    </row>
    <row r="49" spans="2:17" ht="15.75" customHeight="1" x14ac:dyDescent="0.25">
      <c r="B49" s="114" t="s">
        <v>84</v>
      </c>
      <c r="C49" s="114"/>
      <c r="D49" s="114"/>
      <c r="E49" s="114"/>
      <c r="F49" s="114"/>
      <c r="G49" s="114"/>
      <c r="H49" s="114"/>
      <c r="I49" s="114"/>
      <c r="J49" s="114"/>
      <c r="K49" s="114"/>
      <c r="L49" s="114"/>
      <c r="M49" s="114"/>
      <c r="N49" s="114"/>
      <c r="O49" s="62"/>
      <c r="P49" s="62"/>
      <c r="Q49" s="62"/>
    </row>
    <row r="50" spans="2:17" ht="15.75" x14ac:dyDescent="0.25">
      <c r="B50" s="114" t="s">
        <v>85</v>
      </c>
      <c r="C50" s="114"/>
      <c r="D50" s="114"/>
      <c r="E50" s="114"/>
      <c r="F50" s="114"/>
      <c r="G50" s="114"/>
      <c r="H50" s="114"/>
      <c r="I50" s="114"/>
      <c r="J50" s="114"/>
      <c r="K50" s="114"/>
      <c r="L50" s="114"/>
      <c r="M50" s="114"/>
      <c r="N50" s="114"/>
      <c r="O50" s="62"/>
      <c r="P50" s="62"/>
      <c r="Q50" s="62"/>
    </row>
    <row r="51" spans="2:17" ht="15.75" x14ac:dyDescent="0.25">
      <c r="B51" s="114"/>
      <c r="C51" s="114"/>
      <c r="D51" s="114"/>
      <c r="E51" s="114"/>
      <c r="F51" s="114"/>
      <c r="G51" s="114"/>
      <c r="H51" s="114"/>
      <c r="I51" s="114"/>
      <c r="J51" s="114"/>
      <c r="K51" s="114"/>
      <c r="L51" s="114"/>
      <c r="M51" s="114"/>
      <c r="N51" s="114"/>
      <c r="O51" s="62"/>
      <c r="P51" s="62"/>
      <c r="Q51" s="62"/>
    </row>
    <row r="52" spans="2:17" ht="15.75" customHeight="1" x14ac:dyDescent="0.25">
      <c r="B52" s="115" t="s">
        <v>94</v>
      </c>
      <c r="C52" s="115"/>
      <c r="D52" s="115"/>
      <c r="E52" s="115"/>
      <c r="F52" s="115"/>
      <c r="G52" s="115"/>
      <c r="H52" s="115"/>
      <c r="I52" s="115"/>
      <c r="J52" s="115"/>
      <c r="K52" s="115"/>
      <c r="L52" s="115"/>
      <c r="M52" s="115"/>
      <c r="N52" s="115"/>
      <c r="O52" s="62"/>
      <c r="P52" s="62"/>
      <c r="Q52" s="62"/>
    </row>
    <row r="53" spans="2:17" ht="15.75" x14ac:dyDescent="0.25">
      <c r="B53" s="115"/>
      <c r="C53" s="115"/>
      <c r="D53" s="115"/>
      <c r="E53" s="115"/>
      <c r="F53" s="115"/>
      <c r="G53" s="115"/>
      <c r="H53" s="115"/>
      <c r="I53" s="115"/>
      <c r="J53" s="115"/>
      <c r="K53" s="115"/>
      <c r="L53" s="115"/>
      <c r="M53" s="115"/>
      <c r="N53" s="115"/>
      <c r="O53" s="62"/>
      <c r="P53" s="62"/>
      <c r="Q53" s="62"/>
    </row>
    <row r="54" spans="2:17" ht="15.75" x14ac:dyDescent="0.25">
      <c r="B54" s="115"/>
      <c r="C54" s="115"/>
      <c r="D54" s="115"/>
      <c r="E54" s="115"/>
      <c r="F54" s="115"/>
      <c r="G54" s="115"/>
      <c r="H54" s="115"/>
      <c r="I54" s="115"/>
      <c r="J54" s="115"/>
      <c r="K54" s="115"/>
      <c r="L54" s="115"/>
      <c r="M54" s="115"/>
      <c r="N54" s="115"/>
      <c r="O54" s="62"/>
      <c r="P54" s="62"/>
      <c r="Q54" s="62"/>
    </row>
    <row r="55" spans="2:17" ht="15.75" customHeight="1" x14ac:dyDescent="0.25">
      <c r="B55" s="115"/>
      <c r="C55" s="115"/>
      <c r="D55" s="115"/>
      <c r="E55" s="115"/>
      <c r="F55" s="115"/>
      <c r="G55" s="115"/>
      <c r="H55" s="115"/>
      <c r="I55" s="115"/>
      <c r="J55" s="115"/>
      <c r="K55" s="115"/>
      <c r="L55" s="115"/>
      <c r="M55" s="115"/>
      <c r="N55" s="115"/>
      <c r="O55" s="62"/>
      <c r="P55" s="62"/>
      <c r="Q55" s="62"/>
    </row>
    <row r="56" spans="2:17" ht="15.75" x14ac:dyDescent="0.25">
      <c r="B56" s="115"/>
      <c r="C56" s="115"/>
      <c r="D56" s="115"/>
      <c r="E56" s="115"/>
      <c r="F56" s="115"/>
      <c r="G56" s="115"/>
      <c r="H56" s="115"/>
      <c r="I56" s="115"/>
      <c r="J56" s="115"/>
      <c r="K56" s="115"/>
      <c r="L56" s="115"/>
      <c r="M56" s="115"/>
      <c r="N56" s="115"/>
      <c r="O56" s="2"/>
      <c r="P56" s="2"/>
      <c r="Q56" s="2"/>
    </row>
    <row r="57" spans="2:17" ht="15.75" x14ac:dyDescent="0.25">
      <c r="B57" s="116" t="s">
        <v>86</v>
      </c>
      <c r="C57" s="116"/>
      <c r="D57" s="116"/>
      <c r="E57" s="116"/>
      <c r="F57" s="116"/>
      <c r="G57" s="116"/>
      <c r="H57" s="116"/>
      <c r="I57" s="116"/>
      <c r="J57" s="116"/>
      <c r="K57" s="116"/>
      <c r="L57" s="116"/>
      <c r="M57" s="116"/>
      <c r="N57" s="116"/>
      <c r="O57" s="2"/>
      <c r="P57" s="2"/>
      <c r="Q57" s="2"/>
    </row>
    <row r="58" spans="2:17" ht="15.75" x14ac:dyDescent="0.25">
      <c r="B58" s="116"/>
      <c r="C58" s="116"/>
      <c r="D58" s="116"/>
      <c r="E58" s="116"/>
      <c r="F58" s="116"/>
      <c r="G58" s="116"/>
      <c r="H58" s="116"/>
      <c r="I58" s="116"/>
      <c r="J58" s="116"/>
      <c r="K58" s="116"/>
      <c r="L58" s="116"/>
      <c r="M58" s="116"/>
      <c r="N58" s="116"/>
      <c r="O58" s="2"/>
      <c r="P58" s="2"/>
      <c r="Q58" s="2"/>
    </row>
    <row r="59" spans="2:17" ht="19.5" customHeight="1" x14ac:dyDescent="0.25">
      <c r="B59" s="116"/>
      <c r="C59" s="116"/>
      <c r="D59" s="116"/>
      <c r="E59" s="116"/>
      <c r="F59" s="116"/>
      <c r="G59" s="116"/>
      <c r="H59" s="116"/>
      <c r="I59" s="116"/>
      <c r="J59" s="116"/>
      <c r="K59" s="116"/>
      <c r="L59" s="116"/>
      <c r="M59" s="116"/>
      <c r="N59" s="116"/>
      <c r="O59" s="2"/>
      <c r="P59" s="2"/>
      <c r="Q59" s="2"/>
    </row>
    <row r="60" spans="2:17" ht="15.75" customHeight="1" x14ac:dyDescent="0.25">
      <c r="B60" s="107" t="s">
        <v>87</v>
      </c>
      <c r="C60" s="107"/>
      <c r="D60" s="107"/>
      <c r="E60" s="107"/>
      <c r="F60" s="107"/>
      <c r="G60" s="107"/>
      <c r="H60" s="107"/>
      <c r="I60" s="107"/>
      <c r="J60" s="107"/>
      <c r="K60" s="107"/>
      <c r="L60" s="107"/>
      <c r="M60" s="107"/>
      <c r="N60" s="107"/>
      <c r="O60" s="2"/>
      <c r="P60" s="2"/>
      <c r="Q60" s="2"/>
    </row>
    <row r="61" spans="2:17" ht="15.75" customHeight="1" x14ac:dyDescent="0.25">
      <c r="B61" s="107"/>
      <c r="C61" s="107"/>
      <c r="D61" s="107"/>
      <c r="E61" s="107"/>
      <c r="F61" s="107"/>
      <c r="G61" s="107"/>
      <c r="H61" s="107"/>
      <c r="I61" s="107"/>
      <c r="J61" s="107"/>
      <c r="K61" s="107"/>
      <c r="L61" s="107"/>
      <c r="M61" s="107"/>
      <c r="N61" s="107"/>
      <c r="O61" s="2"/>
      <c r="P61" s="2"/>
      <c r="Q61" s="2"/>
    </row>
    <row r="62" spans="2:17" ht="15.75" x14ac:dyDescent="0.25">
      <c r="B62" s="101" t="s">
        <v>102</v>
      </c>
      <c r="C62" s="101"/>
      <c r="D62" s="46"/>
      <c r="E62" s="46"/>
      <c r="F62" s="46"/>
      <c r="G62" s="46"/>
      <c r="H62" s="46"/>
      <c r="I62" s="46"/>
      <c r="J62" s="46"/>
      <c r="K62" s="46"/>
      <c r="L62" s="46"/>
      <c r="M62" s="46"/>
      <c r="N62" s="46"/>
      <c r="O62" s="2"/>
      <c r="P62" s="2"/>
      <c r="Q62" s="2"/>
    </row>
    <row r="63" spans="2:17" ht="15" customHeight="1" x14ac:dyDescent="0.25"/>
    <row r="64" spans="2:17" ht="15" customHeight="1" x14ac:dyDescent="0.25"/>
    <row r="65" ht="15" customHeight="1" x14ac:dyDescent="0.25"/>
    <row r="66" ht="18.75" customHeight="1" x14ac:dyDescent="0.25"/>
    <row r="67" ht="17.25" customHeight="1" x14ac:dyDescent="0.25"/>
    <row r="68" ht="15" customHeight="1" x14ac:dyDescent="0.25"/>
    <row r="69" ht="15" customHeight="1" x14ac:dyDescent="0.25"/>
  </sheetData>
  <mergeCells count="27">
    <mergeCell ref="C3:C6"/>
    <mergeCell ref="D3:D7"/>
    <mergeCell ref="F3:F7"/>
    <mergeCell ref="G3:G6"/>
    <mergeCell ref="B33:N35"/>
    <mergeCell ref="B24:N25"/>
    <mergeCell ref="B26:N27"/>
    <mergeCell ref="B28:N29"/>
    <mergeCell ref="B30:N30"/>
    <mergeCell ref="B31:N32"/>
    <mergeCell ref="P5:Q5"/>
    <mergeCell ref="H3:H7"/>
    <mergeCell ref="J3:J6"/>
    <mergeCell ref="K3:K6"/>
    <mergeCell ref="L3:L6"/>
    <mergeCell ref="M3:M6"/>
    <mergeCell ref="N3:N6"/>
    <mergeCell ref="B60:N61"/>
    <mergeCell ref="B36:M36"/>
    <mergeCell ref="B37:N41"/>
    <mergeCell ref="B42:N42"/>
    <mergeCell ref="B52:N56"/>
    <mergeCell ref="B57:N59"/>
    <mergeCell ref="B43:N47"/>
    <mergeCell ref="B48:M48"/>
    <mergeCell ref="B49:N49"/>
    <mergeCell ref="B50:N51"/>
  </mergeCells>
  <pageMargins left="0.7" right="0.7" top="0.75" bottom="0.75" header="0.3" footer="0.3"/>
  <pageSetup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55"/>
  <sheetViews>
    <sheetView showGridLines="0" workbookViewId="0">
      <selection activeCell="B2" sqref="B2:K27"/>
    </sheetView>
  </sheetViews>
  <sheetFormatPr baseColWidth="10" defaultRowHeight="15" x14ac:dyDescent="0.25"/>
  <cols>
    <col min="1" max="1" width="10.75" style="1" customWidth="1"/>
    <col min="2" max="2" width="7.25" style="1" customWidth="1"/>
    <col min="3" max="3" width="4" style="1" customWidth="1"/>
    <col min="4" max="8" width="11" style="1"/>
    <col min="9" max="9" width="12.25" style="1" customWidth="1"/>
    <col min="10" max="10" width="12" style="1" customWidth="1"/>
    <col min="11" max="16384" width="11" style="1"/>
  </cols>
  <sheetData>
    <row r="2" spans="1:14" ht="15.75" x14ac:dyDescent="0.25">
      <c r="A2" s="13"/>
      <c r="B2" s="81" t="s">
        <v>95</v>
      </c>
      <c r="C2" s="81"/>
      <c r="D2" s="81"/>
      <c r="E2" s="81"/>
      <c r="F2" s="81"/>
      <c r="G2" s="81"/>
      <c r="H2" s="81"/>
      <c r="I2" s="81"/>
      <c r="J2" s="81"/>
      <c r="K2" s="81"/>
      <c r="L2" s="30"/>
    </row>
    <row r="3" spans="1:14" ht="15" customHeight="1" x14ac:dyDescent="0.25">
      <c r="B3" s="82"/>
      <c r="C3" s="82"/>
      <c r="D3" s="128" t="s">
        <v>29</v>
      </c>
      <c r="E3" s="125" t="s">
        <v>30</v>
      </c>
      <c r="F3" s="128" t="s">
        <v>31</v>
      </c>
      <c r="G3" s="125" t="s">
        <v>32</v>
      </c>
      <c r="H3" s="125" t="s">
        <v>33</v>
      </c>
      <c r="I3" s="125" t="s">
        <v>34</v>
      </c>
      <c r="J3" s="125" t="s">
        <v>35</v>
      </c>
      <c r="K3" s="125" t="s">
        <v>36</v>
      </c>
      <c r="L3" s="33"/>
      <c r="M3" s="92" t="s">
        <v>27</v>
      </c>
      <c r="N3" s="92"/>
    </row>
    <row r="4" spans="1:14" ht="15.75" customHeight="1" x14ac:dyDescent="0.25">
      <c r="B4" s="83"/>
      <c r="C4" s="83"/>
      <c r="D4" s="129"/>
      <c r="E4" s="126"/>
      <c r="F4" s="129"/>
      <c r="G4" s="126"/>
      <c r="H4" s="126"/>
      <c r="I4" s="126"/>
      <c r="J4" s="126"/>
      <c r="K4" s="126"/>
      <c r="L4" s="33"/>
      <c r="M4" s="31" t="s">
        <v>28</v>
      </c>
      <c r="N4" s="32"/>
    </row>
    <row r="5" spans="1:14" ht="15.75" customHeight="1" x14ac:dyDescent="0.25">
      <c r="B5" s="84"/>
      <c r="C5" s="84"/>
      <c r="D5" s="130"/>
      <c r="E5" s="127"/>
      <c r="F5" s="130"/>
      <c r="G5" s="127"/>
      <c r="H5" s="127"/>
      <c r="I5" s="127"/>
      <c r="J5" s="127"/>
      <c r="K5" s="127"/>
      <c r="L5" s="33"/>
      <c r="M5" s="34">
        <v>1933</v>
      </c>
      <c r="N5" s="35">
        <v>3782</v>
      </c>
    </row>
    <row r="6" spans="1:14" ht="15.75" x14ac:dyDescent="0.25">
      <c r="A6" s="15"/>
      <c r="B6" s="36">
        <v>1935</v>
      </c>
      <c r="C6" s="36"/>
      <c r="D6" s="37"/>
      <c r="E6" s="37"/>
      <c r="F6" s="37"/>
      <c r="G6" s="37"/>
      <c r="H6" s="37"/>
      <c r="I6" s="37"/>
      <c r="J6" s="37"/>
      <c r="K6" s="37"/>
      <c r="M6" s="34">
        <v>1934</v>
      </c>
      <c r="N6" s="35">
        <v>4151</v>
      </c>
    </row>
    <row r="7" spans="1:14" ht="15.75" x14ac:dyDescent="0.25">
      <c r="A7" s="15"/>
      <c r="B7" s="93" t="s">
        <v>37</v>
      </c>
      <c r="C7" s="93"/>
      <c r="D7" s="40">
        <f>15.6588</f>
        <v>15.658799999999999</v>
      </c>
      <c r="E7" s="38">
        <v>2.835</v>
      </c>
      <c r="F7" s="39" t="s">
        <v>2</v>
      </c>
      <c r="G7" s="40">
        <f>D7-E7</f>
        <v>12.823799999999999</v>
      </c>
      <c r="H7" s="40">
        <f>14763.9/1000</f>
        <v>14.7639</v>
      </c>
      <c r="I7" s="88">
        <f>G7+H7</f>
        <v>27.587699999999998</v>
      </c>
      <c r="J7" s="40">
        <f>((I7)/N$9)*100</f>
        <v>0.4057014705882353</v>
      </c>
      <c r="K7" s="40">
        <f>((G7)/N$7)*100</f>
        <v>0.28246255506607926</v>
      </c>
      <c r="L7" s="41"/>
      <c r="M7" s="34">
        <v>1935</v>
      </c>
      <c r="N7" s="35">
        <v>4540</v>
      </c>
    </row>
    <row r="8" spans="1:14" ht="15.75" x14ac:dyDescent="0.25">
      <c r="A8" s="15"/>
      <c r="B8" s="93" t="s">
        <v>38</v>
      </c>
      <c r="C8" s="93"/>
      <c r="D8" s="40">
        <f>19.366</f>
        <v>19.366</v>
      </c>
      <c r="E8" s="38">
        <v>3.028</v>
      </c>
      <c r="F8" s="39" t="s">
        <v>2</v>
      </c>
      <c r="G8" s="40">
        <f>D8-E8</f>
        <v>16.338000000000001</v>
      </c>
      <c r="H8" s="40">
        <f>14763.9/1000</f>
        <v>14.7639</v>
      </c>
      <c r="I8" s="88">
        <f>G8+H8</f>
        <v>31.101900000000001</v>
      </c>
      <c r="J8" s="40">
        <f>((I8)/N$9)*100</f>
        <v>0.45738088235294116</v>
      </c>
      <c r="K8" s="40">
        <f>((G8)/N$7)*100</f>
        <v>0.35986784140969164</v>
      </c>
      <c r="L8" s="41"/>
      <c r="M8" s="34">
        <v>1936</v>
      </c>
      <c r="N8" s="35">
        <v>5346</v>
      </c>
    </row>
    <row r="9" spans="1:14" ht="15.75" x14ac:dyDescent="0.25">
      <c r="A9" s="15"/>
      <c r="B9" s="93" t="s">
        <v>39</v>
      </c>
      <c r="C9" s="93"/>
      <c r="D9" s="40">
        <f>30.949</f>
        <v>30.949000000000002</v>
      </c>
      <c r="E9" s="38">
        <v>3.528</v>
      </c>
      <c r="F9" s="39" t="s">
        <v>2</v>
      </c>
      <c r="G9" s="40">
        <f>D9-E9</f>
        <v>27.421000000000003</v>
      </c>
      <c r="H9" s="40">
        <f>14763.9/1000</f>
        <v>14.7639</v>
      </c>
      <c r="I9" s="88">
        <f>G9+H9</f>
        <v>42.184899999999999</v>
      </c>
      <c r="J9" s="40">
        <f>((I9)/N$9)*100</f>
        <v>0.62036617647058823</v>
      </c>
      <c r="K9" s="40">
        <f>((G9)/N$7)*100</f>
        <v>0.60398678414096918</v>
      </c>
      <c r="L9" s="41"/>
      <c r="M9" s="34">
        <v>1937</v>
      </c>
      <c r="N9" s="35">
        <v>6800</v>
      </c>
    </row>
    <row r="10" spans="1:14" ht="15.75" x14ac:dyDescent="0.25">
      <c r="A10" s="15"/>
      <c r="B10" s="93" t="s">
        <v>40</v>
      </c>
      <c r="C10" s="93"/>
      <c r="D10" s="40">
        <f>26.494</f>
        <v>26.494</v>
      </c>
      <c r="E10" s="38">
        <v>4.1820000000000004</v>
      </c>
      <c r="F10" s="39" t="s">
        <v>2</v>
      </c>
      <c r="G10" s="40">
        <f>D10-E10</f>
        <v>22.311999999999998</v>
      </c>
      <c r="H10" s="40">
        <f>14763.9/1000</f>
        <v>14.7639</v>
      </c>
      <c r="I10" s="88">
        <f>G10+H10</f>
        <v>37.075899999999997</v>
      </c>
      <c r="J10" s="40">
        <f>((I10)/N$9)*100</f>
        <v>0.54523382352941163</v>
      </c>
      <c r="K10" s="40">
        <f>((G10)/N$7)*100</f>
        <v>0.49145374449339208</v>
      </c>
      <c r="L10" s="41"/>
      <c r="M10" s="34">
        <v>1938</v>
      </c>
      <c r="N10" s="35">
        <v>7281</v>
      </c>
    </row>
    <row r="11" spans="1:14" ht="15.75" x14ac:dyDescent="0.25">
      <c r="A11" s="15"/>
      <c r="B11" s="36">
        <v>1936</v>
      </c>
      <c r="C11" s="36"/>
      <c r="D11" s="40"/>
      <c r="E11" s="38"/>
      <c r="F11" s="39"/>
      <c r="G11" s="40"/>
      <c r="H11" s="40"/>
      <c r="I11" s="88"/>
      <c r="J11" s="40"/>
      <c r="K11" s="40"/>
      <c r="L11" s="41"/>
    </row>
    <row r="12" spans="1:14" ht="15.75" x14ac:dyDescent="0.25">
      <c r="A12" s="15"/>
      <c r="B12" s="93" t="s">
        <v>37</v>
      </c>
      <c r="C12" s="93"/>
      <c r="D12" s="40">
        <f>16.408</f>
        <v>16.408000000000001</v>
      </c>
      <c r="E12" s="38">
        <v>4.8369999999999997</v>
      </c>
      <c r="F12" s="39" t="s">
        <v>2</v>
      </c>
      <c r="G12" s="40">
        <f>D12-E12</f>
        <v>11.571000000000002</v>
      </c>
      <c r="H12" s="40">
        <f>15653.9/1000</f>
        <v>15.6539</v>
      </c>
      <c r="I12" s="88">
        <f>G12+H12</f>
        <v>27.224900000000002</v>
      </c>
      <c r="J12" s="40">
        <f>((I12)/N$9)*100</f>
        <v>0.40036617647058825</v>
      </c>
      <c r="K12" s="40">
        <f>((G12)/N$8)*100</f>
        <v>0.21644219977553311</v>
      </c>
      <c r="L12" s="41"/>
    </row>
    <row r="13" spans="1:14" ht="15.75" x14ac:dyDescent="0.25">
      <c r="A13" s="15"/>
      <c r="B13" s="93" t="s">
        <v>38</v>
      </c>
      <c r="C13" s="93"/>
      <c r="D13" s="40">
        <f>16.74</f>
        <v>16.739999999999998</v>
      </c>
      <c r="E13" s="38">
        <f>5.491</f>
        <v>5.4909999999999997</v>
      </c>
      <c r="F13" s="39" t="s">
        <v>2</v>
      </c>
      <c r="G13" s="40">
        <f>D13-E13</f>
        <v>11.248999999999999</v>
      </c>
      <c r="H13" s="40">
        <f>15653.9/1000</f>
        <v>15.6539</v>
      </c>
      <c r="I13" s="88">
        <f>G13+H13</f>
        <v>26.902899999999999</v>
      </c>
      <c r="J13" s="40">
        <f>((I13)/N$9)*100</f>
        <v>0.39563088235294119</v>
      </c>
      <c r="K13" s="40">
        <f>((G13)/N$8)*100</f>
        <v>0.21041900486344928</v>
      </c>
      <c r="L13" s="41"/>
    </row>
    <row r="14" spans="1:14" ht="15.75" x14ac:dyDescent="0.25">
      <c r="A14" s="15"/>
      <c r="B14" s="93" t="s">
        <v>39</v>
      </c>
      <c r="C14" s="93"/>
      <c r="D14" s="40">
        <f>10.991</f>
        <v>10.991</v>
      </c>
      <c r="E14" s="38">
        <f>6.145</f>
        <v>6.1449999999999996</v>
      </c>
      <c r="F14" s="39" t="s">
        <v>2</v>
      </c>
      <c r="G14" s="40">
        <f>D14-E14</f>
        <v>4.8460000000000001</v>
      </c>
      <c r="H14" s="40">
        <v>27.7</v>
      </c>
      <c r="I14" s="88">
        <f>G14+H14</f>
        <v>32.545999999999999</v>
      </c>
      <c r="J14" s="40">
        <f>((I14)/N$9)*100</f>
        <v>0.47861764705882354</v>
      </c>
      <c r="K14" s="40">
        <f>((G14)/N$8)*100</f>
        <v>9.0647212869435098E-2</v>
      </c>
      <c r="L14" s="41"/>
    </row>
    <row r="15" spans="1:14" ht="15.75" x14ac:dyDescent="0.25">
      <c r="A15" s="15"/>
      <c r="B15" s="93" t="s">
        <v>40</v>
      </c>
      <c r="C15" s="93"/>
      <c r="D15" s="40">
        <f>3.524</f>
        <v>3.524</v>
      </c>
      <c r="E15" s="38">
        <f>6.8</f>
        <v>6.8</v>
      </c>
      <c r="F15" s="38">
        <f>14.985</f>
        <v>14.984999999999999</v>
      </c>
      <c r="G15" s="40">
        <f>-F15-E15+D15</f>
        <v>-18.260999999999999</v>
      </c>
      <c r="H15" s="40">
        <v>27.7</v>
      </c>
      <c r="I15" s="88">
        <f>G15+H15</f>
        <v>9.4390000000000001</v>
      </c>
      <c r="J15" s="40">
        <f>((I15)/N$9)*100</f>
        <v>0.13880882352941176</v>
      </c>
      <c r="K15" s="40">
        <f>((G15)/N$8)*100</f>
        <v>-0.34158249158249154</v>
      </c>
      <c r="L15" s="41"/>
    </row>
    <row r="16" spans="1:14" ht="15.75" x14ac:dyDescent="0.25">
      <c r="A16" s="15"/>
      <c r="B16" s="36">
        <v>1937</v>
      </c>
      <c r="C16" s="36"/>
      <c r="D16" s="40"/>
      <c r="E16" s="38"/>
      <c r="F16" s="38"/>
      <c r="G16" s="40"/>
      <c r="H16" s="40"/>
      <c r="I16" s="38"/>
      <c r="J16" s="40"/>
      <c r="K16" s="40"/>
      <c r="L16" s="41"/>
    </row>
    <row r="17" spans="1:12" ht="15.75" x14ac:dyDescent="0.25">
      <c r="A17" s="15"/>
      <c r="B17" s="93" t="s">
        <v>37</v>
      </c>
      <c r="C17" s="93"/>
      <c r="D17" s="40">
        <f>4.3118</f>
        <v>4.3117999999999999</v>
      </c>
      <c r="E17" s="38">
        <f>9.147</f>
        <v>9.1470000000000002</v>
      </c>
      <c r="F17" s="38">
        <f>39.158</f>
        <v>39.158000000000001</v>
      </c>
      <c r="G17" s="40">
        <f>-F17-E17+D17</f>
        <v>-43.993200000000002</v>
      </c>
      <c r="H17" s="40">
        <f>33117.5/1000</f>
        <v>33.1175</v>
      </c>
      <c r="I17" s="40">
        <f>G17+H17</f>
        <v>-10.875700000000002</v>
      </c>
      <c r="J17" s="40">
        <f>((I17)/N$9)*100</f>
        <v>-0.15993676470588239</v>
      </c>
      <c r="K17" s="40">
        <f>((G17)/N$9)*100</f>
        <v>-0.64695882352941181</v>
      </c>
      <c r="L17" s="41"/>
    </row>
    <row r="18" spans="1:12" ht="15.75" x14ac:dyDescent="0.25">
      <c r="A18" s="15"/>
      <c r="B18" s="93" t="s">
        <v>38</v>
      </c>
      <c r="C18" s="93"/>
      <c r="D18" s="40">
        <f>-1.0302</f>
        <v>-1.0302</v>
      </c>
      <c r="E18" s="38">
        <f>12.275</f>
        <v>12.275</v>
      </c>
      <c r="F18" s="38">
        <f>64.822</f>
        <v>64.822000000000003</v>
      </c>
      <c r="G18" s="40">
        <f>-F18-E18+D18</f>
        <v>-78.127200000000002</v>
      </c>
      <c r="H18" s="40">
        <f>33117.5/1000</f>
        <v>33.1175</v>
      </c>
      <c r="I18" s="40">
        <f>G18+H18</f>
        <v>-45.009700000000002</v>
      </c>
      <c r="J18" s="40">
        <f>((I18)/N$9)*100</f>
        <v>-0.66190735294117653</v>
      </c>
      <c r="K18" s="40">
        <f>((G18)/N$9)*100</f>
        <v>-1.148929411764706</v>
      </c>
      <c r="L18" s="41"/>
    </row>
    <row r="19" spans="1:12" ht="15.75" x14ac:dyDescent="0.25">
      <c r="A19" s="15"/>
      <c r="B19" s="93" t="s">
        <v>39</v>
      </c>
      <c r="C19" s="93"/>
      <c r="D19" s="40">
        <v>1.2050000000000001</v>
      </c>
      <c r="E19" s="38">
        <f>15.012</f>
        <v>15.012</v>
      </c>
      <c r="F19" s="38">
        <f>81.949</f>
        <v>81.948999999999998</v>
      </c>
      <c r="G19" s="40">
        <f>-F19-E19+D19</f>
        <v>-95.756</v>
      </c>
      <c r="H19" s="40">
        <f>33117.5/1000</f>
        <v>33.1175</v>
      </c>
      <c r="I19" s="40">
        <f>G19+H19</f>
        <v>-62.638500000000001</v>
      </c>
      <c r="J19" s="40">
        <f>((I19)/N$9)*100</f>
        <v>-0.92115441176470592</v>
      </c>
      <c r="K19" s="40">
        <f>((G19)/N$9)*100</f>
        <v>-1.4081764705882354</v>
      </c>
      <c r="L19" s="41"/>
    </row>
    <row r="20" spans="1:12" ht="15.75" x14ac:dyDescent="0.25">
      <c r="A20" s="15"/>
      <c r="B20" s="93" t="s">
        <v>40</v>
      </c>
      <c r="C20" s="93" t="s">
        <v>41</v>
      </c>
      <c r="D20" s="39" t="s">
        <v>2</v>
      </c>
      <c r="E20" s="38">
        <v>16.5</v>
      </c>
      <c r="F20" s="38">
        <v>72.8</v>
      </c>
      <c r="G20" s="42">
        <f>-(E20+F20)</f>
        <v>-89.3</v>
      </c>
      <c r="H20" s="40">
        <f>33.117</f>
        <v>33.116999999999997</v>
      </c>
      <c r="I20" s="40">
        <v>-122.4</v>
      </c>
      <c r="J20" s="40">
        <f>((I20)/N$9)*100</f>
        <v>-1.8000000000000003</v>
      </c>
      <c r="K20" s="40">
        <f>((G20)/N$9)*100</f>
        <v>-1.3132352941176471</v>
      </c>
      <c r="L20" s="41"/>
    </row>
    <row r="21" spans="1:12" ht="15.75" x14ac:dyDescent="0.25">
      <c r="A21" s="15"/>
      <c r="B21" s="36">
        <v>1938</v>
      </c>
      <c r="C21" s="36"/>
      <c r="D21" s="39" t="s">
        <v>2</v>
      </c>
      <c r="E21" s="37"/>
      <c r="F21" s="37"/>
      <c r="G21" s="42"/>
      <c r="H21" s="37"/>
      <c r="I21" s="40"/>
      <c r="J21" s="40"/>
      <c r="K21" s="40"/>
      <c r="L21" s="41"/>
    </row>
    <row r="22" spans="1:12" ht="15.75" customHeight="1" x14ac:dyDescent="0.25">
      <c r="B22" s="43" t="s">
        <v>42</v>
      </c>
      <c r="C22" s="43" t="s">
        <v>41</v>
      </c>
      <c r="D22" s="39" t="s">
        <v>2</v>
      </c>
      <c r="E22" s="38">
        <v>19</v>
      </c>
      <c r="F22" s="44">
        <v>69.599999999999994</v>
      </c>
      <c r="G22" s="42">
        <v>-88.6</v>
      </c>
      <c r="H22" s="40">
        <v>38.402000000000001</v>
      </c>
      <c r="I22" s="40">
        <v>-127</v>
      </c>
      <c r="J22" s="40">
        <f t="shared" ref="J22:J27" si="0">((I22)/N$10)*100</f>
        <v>-1.7442658975415464</v>
      </c>
      <c r="K22" s="40">
        <f>((G22)/N$10)*100</f>
        <v>-1.2168658151352836</v>
      </c>
      <c r="L22" s="41"/>
    </row>
    <row r="23" spans="1:12" ht="15.75" x14ac:dyDescent="0.25">
      <c r="B23" s="43" t="s">
        <v>43</v>
      </c>
      <c r="C23" s="43" t="s">
        <v>44</v>
      </c>
      <c r="D23" s="39" t="s">
        <v>2</v>
      </c>
      <c r="E23" s="38">
        <v>21.6</v>
      </c>
      <c r="F23" s="45">
        <v>89</v>
      </c>
      <c r="G23" s="42">
        <v>-110.6</v>
      </c>
      <c r="H23" s="40">
        <v>38.402000000000001</v>
      </c>
      <c r="I23" s="40">
        <v>-149</v>
      </c>
      <c r="J23" s="40">
        <f t="shared" si="0"/>
        <v>-2.0464221947534682</v>
      </c>
      <c r="K23" s="40">
        <f>((G23)/N$10)*100</f>
        <v>-1.519022112347205</v>
      </c>
      <c r="L23" s="41"/>
    </row>
    <row r="24" spans="1:12" ht="15.75" customHeight="1" x14ac:dyDescent="0.25">
      <c r="B24" s="93" t="s">
        <v>45</v>
      </c>
      <c r="C24" s="93" t="s">
        <v>46</v>
      </c>
      <c r="D24" s="39" t="s">
        <v>2</v>
      </c>
      <c r="E24" s="38">
        <v>25.4</v>
      </c>
      <c r="F24" s="45">
        <v>100.8</v>
      </c>
      <c r="G24" s="42">
        <v>-126.2</v>
      </c>
      <c r="H24" s="40">
        <v>38.402000000000001</v>
      </c>
      <c r="I24" s="40">
        <v>-164.6</v>
      </c>
      <c r="J24" s="40">
        <f t="shared" si="0"/>
        <v>-2.2606784782310121</v>
      </c>
      <c r="K24" s="40">
        <f>((G24)/N$10)*100</f>
        <v>-1.7332783958247493</v>
      </c>
      <c r="L24" s="41"/>
    </row>
    <row r="25" spans="1:12" ht="15.75" x14ac:dyDescent="0.25">
      <c r="B25" s="43" t="s">
        <v>47</v>
      </c>
      <c r="C25" s="43" t="s">
        <v>41</v>
      </c>
      <c r="D25" s="39" t="s">
        <v>2</v>
      </c>
      <c r="E25" s="38">
        <v>27.8</v>
      </c>
      <c r="F25" s="45">
        <v>113.9</v>
      </c>
      <c r="G25" s="42">
        <v>-141.69999999999999</v>
      </c>
      <c r="H25" s="40">
        <v>38.402000000000001</v>
      </c>
      <c r="I25" s="40">
        <v>-180.1</v>
      </c>
      <c r="J25" s="40">
        <f t="shared" si="0"/>
        <v>-2.4735613239939567</v>
      </c>
      <c r="K25" s="40">
        <f>((G25)/N$10)*100</f>
        <v>-1.9461612415876937</v>
      </c>
      <c r="L25" s="41"/>
    </row>
    <row r="26" spans="1:12" ht="15.75" customHeight="1" x14ac:dyDescent="0.25">
      <c r="B26" s="46" t="s">
        <v>48</v>
      </c>
      <c r="C26" s="46" t="s">
        <v>49</v>
      </c>
      <c r="D26" s="47" t="s">
        <v>2</v>
      </c>
      <c r="E26" s="38">
        <v>28.7</v>
      </c>
      <c r="F26" s="3">
        <v>113</v>
      </c>
      <c r="G26" s="42">
        <f>-141.7</f>
        <v>-141.69999999999999</v>
      </c>
      <c r="H26" s="40">
        <v>38.402000000000001</v>
      </c>
      <c r="I26" s="40">
        <v>-180.1</v>
      </c>
      <c r="J26" s="40">
        <f t="shared" si="0"/>
        <v>-2.4735613239939567</v>
      </c>
      <c r="K26" s="48">
        <f>((G26)/N$10)*100</f>
        <v>-1.9461612415876937</v>
      </c>
      <c r="L26" s="41"/>
    </row>
    <row r="27" spans="1:12" ht="15.75" x14ac:dyDescent="0.25">
      <c r="B27" s="49" t="s">
        <v>48</v>
      </c>
      <c r="C27" s="49" t="s">
        <v>49</v>
      </c>
      <c r="D27" s="50" t="s">
        <v>2</v>
      </c>
      <c r="E27" s="50" t="s">
        <v>2</v>
      </c>
      <c r="F27" s="50" t="s">
        <v>2</v>
      </c>
      <c r="G27" s="50" t="s">
        <v>2</v>
      </c>
      <c r="H27" s="50" t="s">
        <v>2</v>
      </c>
      <c r="I27" s="51">
        <v>118.2</v>
      </c>
      <c r="J27" s="51">
        <f t="shared" si="0"/>
        <v>1.6234033786567779</v>
      </c>
      <c r="K27" s="51"/>
      <c r="L27" s="41"/>
    </row>
    <row r="28" spans="1:12" ht="15.75" customHeight="1" x14ac:dyDescent="0.25">
      <c r="B28" s="10"/>
      <c r="C28" s="10"/>
      <c r="D28" s="52"/>
      <c r="E28" s="52"/>
      <c r="F28" s="52"/>
      <c r="G28" s="53"/>
      <c r="H28" s="53"/>
      <c r="I28" s="53"/>
      <c r="J28" s="53"/>
      <c r="K28" s="53"/>
      <c r="L28" s="41"/>
    </row>
    <row r="29" spans="1:12" ht="15.75" x14ac:dyDescent="0.25">
      <c r="B29" s="10" t="s">
        <v>50</v>
      </c>
      <c r="C29" s="10"/>
      <c r="D29" s="52"/>
      <c r="E29" s="52"/>
      <c r="F29" s="52"/>
      <c r="G29" s="53"/>
      <c r="H29" s="53"/>
      <c r="I29" s="53"/>
      <c r="J29" s="53"/>
      <c r="K29" s="53"/>
      <c r="L29" s="41"/>
    </row>
    <row r="30" spans="1:12" ht="15.75" customHeight="1" x14ac:dyDescent="0.25">
      <c r="B30" s="124" t="s">
        <v>51</v>
      </c>
      <c r="C30" s="124"/>
      <c r="D30" s="124"/>
      <c r="E30" s="124"/>
      <c r="F30" s="124"/>
      <c r="G30" s="124"/>
      <c r="H30" s="124"/>
      <c r="I30" s="124"/>
      <c r="J30" s="124"/>
      <c r="K30" s="124"/>
      <c r="L30" s="41"/>
    </row>
    <row r="31" spans="1:12" ht="15.75" customHeight="1" x14ac:dyDescent="0.25">
      <c r="B31" s="124"/>
      <c r="C31" s="124"/>
      <c r="D31" s="124"/>
      <c r="E31" s="124"/>
      <c r="F31" s="124"/>
      <c r="G31" s="124"/>
      <c r="H31" s="124"/>
      <c r="I31" s="124"/>
      <c r="J31" s="124"/>
      <c r="K31" s="124"/>
    </row>
    <row r="32" spans="1:12" ht="15" customHeight="1" x14ac:dyDescent="0.25">
      <c r="B32" s="124" t="s">
        <v>52</v>
      </c>
      <c r="C32" s="124"/>
      <c r="D32" s="124"/>
      <c r="E32" s="124"/>
      <c r="F32" s="124"/>
      <c r="G32" s="124"/>
      <c r="H32" s="124"/>
      <c r="I32" s="124"/>
      <c r="J32" s="124"/>
      <c r="K32" s="124"/>
    </row>
    <row r="33" spans="2:11" ht="15" customHeight="1" x14ac:dyDescent="0.25">
      <c r="B33" s="124"/>
      <c r="C33" s="124"/>
      <c r="D33" s="124"/>
      <c r="E33" s="124"/>
      <c r="F33" s="124"/>
      <c r="G33" s="124"/>
      <c r="H33" s="124"/>
      <c r="I33" s="124"/>
      <c r="J33" s="124"/>
      <c r="K33" s="124"/>
    </row>
    <row r="34" spans="2:11" ht="15.75" customHeight="1" x14ac:dyDescent="0.25">
      <c r="B34" s="54" t="s">
        <v>53</v>
      </c>
      <c r="C34" s="54"/>
      <c r="D34" s="55"/>
      <c r="E34" s="55"/>
      <c r="F34" s="55"/>
      <c r="G34" s="55"/>
      <c r="H34" s="55"/>
      <c r="I34" s="55"/>
      <c r="J34" s="55"/>
      <c r="K34" s="55"/>
    </row>
    <row r="35" spans="2:11" ht="15.75" customHeight="1" x14ac:dyDescent="0.25">
      <c r="B35" s="124" t="s">
        <v>54</v>
      </c>
      <c r="C35" s="124"/>
      <c r="D35" s="124"/>
      <c r="E35" s="124"/>
      <c r="F35" s="124"/>
      <c r="G35" s="124"/>
      <c r="H35" s="124"/>
      <c r="I35" s="124"/>
      <c r="J35" s="124"/>
      <c r="K35" s="124"/>
    </row>
    <row r="36" spans="2:11" x14ac:dyDescent="0.25">
      <c r="B36" s="124"/>
      <c r="C36" s="124"/>
      <c r="D36" s="124"/>
      <c r="E36" s="124"/>
      <c r="F36" s="124"/>
      <c r="G36" s="124"/>
      <c r="H36" s="124"/>
      <c r="I36" s="124"/>
      <c r="J36" s="124"/>
      <c r="K36" s="124"/>
    </row>
    <row r="37" spans="2:11" x14ac:dyDescent="0.25">
      <c r="B37" s="124"/>
      <c r="C37" s="124"/>
      <c r="D37" s="124"/>
      <c r="E37" s="124"/>
      <c r="F37" s="124"/>
      <c r="G37" s="124"/>
      <c r="H37" s="124"/>
      <c r="I37" s="124"/>
      <c r="J37" s="124"/>
      <c r="K37" s="124"/>
    </row>
    <row r="38" spans="2:11" x14ac:dyDescent="0.25">
      <c r="B38" s="124" t="s">
        <v>55</v>
      </c>
      <c r="C38" s="124"/>
      <c r="D38" s="124"/>
      <c r="E38" s="124"/>
      <c r="F38" s="124"/>
      <c r="G38" s="124"/>
      <c r="H38" s="124"/>
      <c r="I38" s="124"/>
      <c r="J38" s="124"/>
      <c r="K38" s="124"/>
    </row>
    <row r="39" spans="2:11" ht="15.75" customHeight="1" x14ac:dyDescent="0.25">
      <c r="B39" s="124"/>
      <c r="C39" s="124"/>
      <c r="D39" s="124"/>
      <c r="E39" s="124"/>
      <c r="F39" s="124"/>
      <c r="G39" s="124"/>
      <c r="H39" s="124"/>
      <c r="I39" s="124"/>
      <c r="J39" s="124"/>
      <c r="K39" s="124"/>
    </row>
    <row r="40" spans="2:11" ht="15.75" x14ac:dyDescent="0.25">
      <c r="B40" s="132" t="s">
        <v>101</v>
      </c>
      <c r="C40" s="132"/>
      <c r="D40" s="132"/>
      <c r="E40" s="132"/>
      <c r="F40" s="132"/>
      <c r="G40" s="132"/>
      <c r="H40" s="132"/>
      <c r="I40" s="132"/>
      <c r="J40" s="132"/>
      <c r="K40" s="132"/>
    </row>
    <row r="41" spans="2:11" ht="15.75" customHeight="1" x14ac:dyDescent="0.25">
      <c r="B41" s="124" t="s">
        <v>56</v>
      </c>
      <c r="C41" s="124"/>
      <c r="D41" s="124"/>
      <c r="E41" s="124"/>
      <c r="F41" s="124"/>
      <c r="G41" s="124"/>
      <c r="H41" s="124"/>
      <c r="I41" s="124"/>
      <c r="J41" s="124"/>
      <c r="K41" s="124"/>
    </row>
    <row r="42" spans="2:11" x14ac:dyDescent="0.25">
      <c r="B42" s="124"/>
      <c r="C42" s="124"/>
      <c r="D42" s="124"/>
      <c r="E42" s="124"/>
      <c r="F42" s="124"/>
      <c r="G42" s="124"/>
      <c r="H42" s="124"/>
      <c r="I42" s="124"/>
      <c r="J42" s="124"/>
      <c r="K42" s="124"/>
    </row>
    <row r="43" spans="2:11" x14ac:dyDescent="0.25">
      <c r="B43" s="124" t="s">
        <v>57</v>
      </c>
      <c r="C43" s="124"/>
      <c r="D43" s="124"/>
      <c r="E43" s="124"/>
      <c r="F43" s="124"/>
      <c r="G43" s="124"/>
      <c r="H43" s="124"/>
      <c r="I43" s="124"/>
      <c r="J43" s="124"/>
      <c r="K43" s="124"/>
    </row>
    <row r="44" spans="2:11" x14ac:dyDescent="0.25">
      <c r="B44" s="124"/>
      <c r="C44" s="124"/>
      <c r="D44" s="124"/>
      <c r="E44" s="124"/>
      <c r="F44" s="124"/>
      <c r="G44" s="124"/>
      <c r="H44" s="124"/>
      <c r="I44" s="124"/>
      <c r="J44" s="124"/>
      <c r="K44" s="124"/>
    </row>
    <row r="45" spans="2:11" ht="15.75" customHeight="1" x14ac:dyDescent="0.25">
      <c r="B45" s="124"/>
      <c r="C45" s="124"/>
      <c r="D45" s="124"/>
      <c r="E45" s="124"/>
      <c r="F45" s="124"/>
      <c r="G45" s="124"/>
      <c r="H45" s="124"/>
      <c r="I45" s="124"/>
      <c r="J45" s="124"/>
      <c r="K45" s="124"/>
    </row>
    <row r="46" spans="2:11" ht="19.5" customHeight="1" x14ac:dyDescent="0.25">
      <c r="B46" s="124"/>
      <c r="C46" s="124"/>
      <c r="D46" s="124"/>
      <c r="E46" s="124"/>
      <c r="F46" s="124"/>
      <c r="G46" s="124"/>
      <c r="H46" s="124"/>
      <c r="I46" s="124"/>
      <c r="J46" s="124"/>
      <c r="K46" s="124"/>
    </row>
    <row r="47" spans="2:11" x14ac:dyDescent="0.25">
      <c r="B47" s="124" t="s">
        <v>58</v>
      </c>
      <c r="C47" s="124"/>
      <c r="D47" s="124"/>
      <c r="E47" s="124"/>
      <c r="F47" s="124"/>
      <c r="G47" s="124"/>
      <c r="H47" s="124"/>
      <c r="I47" s="124"/>
      <c r="J47" s="124"/>
      <c r="K47" s="124"/>
    </row>
    <row r="48" spans="2:11" x14ac:dyDescent="0.25">
      <c r="B48" s="124"/>
      <c r="C48" s="124"/>
      <c r="D48" s="124"/>
      <c r="E48" s="124"/>
      <c r="F48" s="124"/>
      <c r="G48" s="124"/>
      <c r="H48" s="124"/>
      <c r="I48" s="124"/>
      <c r="J48" s="124"/>
      <c r="K48" s="124"/>
    </row>
    <row r="49" spans="2:11" x14ac:dyDescent="0.25">
      <c r="B49" s="124"/>
      <c r="C49" s="124"/>
      <c r="D49" s="124"/>
      <c r="E49" s="124"/>
      <c r="F49" s="124"/>
      <c r="G49" s="124"/>
      <c r="H49" s="124"/>
      <c r="I49" s="124"/>
      <c r="J49" s="124"/>
      <c r="K49" s="124"/>
    </row>
    <row r="50" spans="2:11" x14ac:dyDescent="0.25">
      <c r="B50" s="124"/>
      <c r="C50" s="124"/>
      <c r="D50" s="124"/>
      <c r="E50" s="124"/>
      <c r="F50" s="124"/>
      <c r="G50" s="124"/>
      <c r="H50" s="124"/>
      <c r="I50" s="124"/>
      <c r="J50" s="124"/>
      <c r="K50" s="124"/>
    </row>
    <row r="51" spans="2:11" x14ac:dyDescent="0.25">
      <c r="B51" s="124"/>
      <c r="C51" s="124"/>
      <c r="D51" s="124"/>
      <c r="E51" s="124"/>
      <c r="F51" s="124"/>
      <c r="G51" s="124"/>
      <c r="H51" s="124"/>
      <c r="I51" s="124"/>
      <c r="J51" s="124"/>
      <c r="K51" s="124"/>
    </row>
    <row r="52" spans="2:11" ht="18.75" customHeight="1" x14ac:dyDescent="0.25">
      <c r="B52" s="124"/>
      <c r="C52" s="124"/>
      <c r="D52" s="124"/>
      <c r="E52" s="124"/>
      <c r="F52" s="124"/>
      <c r="G52" s="124"/>
      <c r="H52" s="124"/>
      <c r="I52" s="124"/>
      <c r="J52" s="124"/>
      <c r="K52" s="124"/>
    </row>
    <row r="53" spans="2:11" ht="17.25" customHeight="1" x14ac:dyDescent="0.25">
      <c r="B53" s="124"/>
      <c r="C53" s="124"/>
      <c r="D53" s="124"/>
      <c r="E53" s="124"/>
      <c r="F53" s="124"/>
      <c r="G53" s="124"/>
      <c r="H53" s="124"/>
      <c r="I53" s="124"/>
      <c r="J53" s="124"/>
      <c r="K53" s="124"/>
    </row>
    <row r="54" spans="2:11" x14ac:dyDescent="0.25">
      <c r="B54" s="131" t="s">
        <v>59</v>
      </c>
      <c r="C54" s="131"/>
      <c r="D54" s="131"/>
      <c r="E54" s="131"/>
      <c r="F54" s="131"/>
      <c r="G54" s="131"/>
      <c r="H54" s="131"/>
      <c r="I54" s="131"/>
      <c r="J54" s="131"/>
      <c r="K54" s="131"/>
    </row>
    <row r="55" spans="2:11" x14ac:dyDescent="0.25">
      <c r="B55" s="131"/>
      <c r="C55" s="131"/>
      <c r="D55" s="131"/>
      <c r="E55" s="131"/>
      <c r="F55" s="131"/>
      <c r="G55" s="131"/>
      <c r="H55" s="131"/>
      <c r="I55" s="131"/>
      <c r="J55" s="131"/>
      <c r="K55" s="131"/>
    </row>
  </sheetData>
  <mergeCells count="17">
    <mergeCell ref="B54:K55"/>
    <mergeCell ref="B41:K42"/>
    <mergeCell ref="B43:K46"/>
    <mergeCell ref="B47:K53"/>
    <mergeCell ref="B35:K37"/>
    <mergeCell ref="B38:K39"/>
    <mergeCell ref="B40:K40"/>
    <mergeCell ref="B30:K31"/>
    <mergeCell ref="B32:K33"/>
    <mergeCell ref="J3:J5"/>
    <mergeCell ref="K3:K5"/>
    <mergeCell ref="D3:D5"/>
    <mergeCell ref="E3:E5"/>
    <mergeCell ref="F3:F5"/>
    <mergeCell ref="G3:G5"/>
    <mergeCell ref="H3:H5"/>
    <mergeCell ref="I3:I5"/>
  </mergeCells>
  <pageMargins left="0.7" right="0.7" top="0.75" bottom="0.75" header="0.3" footer="0.3"/>
  <pageSetup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Apen II.A.1</vt:lpstr>
      <vt:lpstr>Apen II.E.1</vt:lpstr>
      <vt:lpstr>Apen II.F.1</vt:lpstr>
      <vt:lpstr>'Apen II.A.1'!_ftn1</vt:lpstr>
      <vt:lpstr>'Apen II.A.1'!_ftnref1</vt:lpstr>
      <vt:lpstr>'Apen II.A.1'!Área_de_impresión</vt:lpstr>
      <vt:lpstr>'Apen II.E.1'!Área_de_impresión</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dc:creator>
  <cp:lastModifiedBy>Sergio</cp:lastModifiedBy>
  <cp:lastPrinted>2023-07-02T15:40:14Z</cp:lastPrinted>
  <dcterms:created xsi:type="dcterms:W3CDTF">2023-03-12T11:31:44Z</dcterms:created>
  <dcterms:modified xsi:type="dcterms:W3CDTF">2023-08-24T10:20:23Z</dcterms:modified>
</cp:coreProperties>
</file>