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6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7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8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9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0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1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3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4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 Gala\BDH\BDH SIGLO XX\"/>
    </mc:Choice>
  </mc:AlternateContent>
  <bookViews>
    <workbookView xWindow="0" yWindow="468" windowWidth="25608" windowHeight="14520" activeTab="7"/>
  </bookViews>
  <sheets>
    <sheet name="PIB" sheetId="1" r:id="rId1"/>
    <sheet name="PIBN" sheetId="2" r:id="rId2"/>
    <sheet name="PIBR" sheetId="3" r:id="rId3"/>
    <sheet name="PIBT" sheetId="5" r:id="rId4"/>
    <sheet name="PIB 1911-1920" sheetId="6" r:id="rId5"/>
    <sheet name="PIBR LP" sheetId="11" r:id="rId6"/>
    <sheet name="PIB-Dem" sheetId="14" r:id="rId7"/>
    <sheet name="Sectorial" sheetId="15" r:id="rId8"/>
    <sheet name="PIBR Sect Trim" sheetId="10" r:id="rId9"/>
    <sheet name="Inv Nom" sheetId="7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A" localSheetId="9">#REF!</definedName>
    <definedName name="\A" localSheetId="5">#REF!</definedName>
    <definedName name="\A" localSheetId="7">#REF!</definedName>
    <definedName name="\A">#REF!</definedName>
    <definedName name="\g" localSheetId="7">#REF!</definedName>
    <definedName name="\g">#REF!</definedName>
    <definedName name="\S" localSheetId="9">#REF!</definedName>
    <definedName name="\S" localSheetId="7">#REF!</definedName>
    <definedName name="\S">#REF!</definedName>
    <definedName name="__123Graph_A" localSheetId="9" hidden="1">#REF!</definedName>
    <definedName name="__123Graph_A" localSheetId="7" hidden="1">#REF!</definedName>
    <definedName name="__123Graph_A" hidden="1">#REF!</definedName>
    <definedName name="__123Graph_AIMPORTS" localSheetId="9" hidden="1">'[1]CA input'!#REF!</definedName>
    <definedName name="__123Graph_AIMPORTS" localSheetId="5" hidden="1">'[1]CA input'!#REF!</definedName>
    <definedName name="__123Graph_AIMPORTS" localSheetId="7" hidden="1">'[1]CA input'!#REF!</definedName>
    <definedName name="__123Graph_AIMPORTS" hidden="1">'[1]CA input'!#REF!</definedName>
    <definedName name="__123Graph_B" localSheetId="9" hidden="1">[2]TOC!#REF!</definedName>
    <definedName name="__123Graph_B" localSheetId="5" hidden="1">[2]TOC!#REF!</definedName>
    <definedName name="__123Graph_B" localSheetId="7" hidden="1">[2]TOC!#REF!</definedName>
    <definedName name="__123Graph_B" hidden="1">[2]TOC!#REF!</definedName>
    <definedName name="__123Graph_BIMPORTS" localSheetId="9" hidden="1">'[1]CA input'!#REF!</definedName>
    <definedName name="__123Graph_BIMPORTS" localSheetId="5" hidden="1">'[1]CA input'!#REF!</definedName>
    <definedName name="__123Graph_BIMPORTS" localSheetId="7" hidden="1">'[1]CA input'!#REF!</definedName>
    <definedName name="__123Graph_BIMPORTS" hidden="1">'[1]CA input'!#REF!</definedName>
    <definedName name="__123Graph_C" localSheetId="9" hidden="1">[2]TOC!#REF!</definedName>
    <definedName name="__123Graph_C" localSheetId="5" hidden="1">[2]TOC!#REF!</definedName>
    <definedName name="__123Graph_C" localSheetId="7" hidden="1">[2]TOC!#REF!</definedName>
    <definedName name="__123Graph_C" hidden="1">[2]TOC!#REF!</definedName>
    <definedName name="__123Graph_CIMPORTS" localSheetId="9" hidden="1">#REF!</definedName>
    <definedName name="__123Graph_CIMPORTS" localSheetId="7" hidden="1">#REF!</definedName>
    <definedName name="__123Graph_CIMPORTS" hidden="1">#REF!</definedName>
    <definedName name="__123Graph_D" localSheetId="9" hidden="1">[2]TOC!#REF!</definedName>
    <definedName name="__123Graph_D" localSheetId="5" hidden="1">[2]TOC!#REF!</definedName>
    <definedName name="__123Graph_D" localSheetId="7" hidden="1">[2]TOC!#REF!</definedName>
    <definedName name="__123Graph_D" hidden="1">[2]TOC!#REF!</definedName>
    <definedName name="__123Graph_E" localSheetId="9" hidden="1">[2]TOC!#REF!</definedName>
    <definedName name="__123Graph_E" localSheetId="5" hidden="1">[2]TOC!#REF!</definedName>
    <definedName name="__123Graph_E" localSheetId="7" hidden="1">[2]TOC!#REF!</definedName>
    <definedName name="__123Graph_E" hidden="1">[2]TOC!#REF!</definedName>
    <definedName name="__123Graph_F" localSheetId="5" hidden="1">[2]TOC!#REF!</definedName>
    <definedName name="__123Graph_F" localSheetId="7" hidden="1">[2]TOC!#REF!</definedName>
    <definedName name="__123Graph_F" hidden="1">[2]TOC!#REF!</definedName>
    <definedName name="__123Graph_X" localSheetId="9" hidden="1">#REF!</definedName>
    <definedName name="__123Graph_X" localSheetId="7" hidden="1">#REF!</definedName>
    <definedName name="__123Graph_X" hidden="1">#REF!</definedName>
    <definedName name="__123Graph_XIMPORTS" localSheetId="9" hidden="1">'[1]CA input'!#REF!</definedName>
    <definedName name="__123Graph_XIMPORTS" localSheetId="5" hidden="1">'[1]CA input'!#REF!</definedName>
    <definedName name="__123Graph_XIMPORTS" localSheetId="7" hidden="1">'[1]CA input'!#REF!</definedName>
    <definedName name="__123Graph_XIMPORTS" hidden="1">'[1]CA input'!#REF!</definedName>
    <definedName name="_1__123Graph_AFIG_D" localSheetId="9" hidden="1">#REF!</definedName>
    <definedName name="_1__123Graph_AFIG_D" localSheetId="7" hidden="1">#REF!</definedName>
    <definedName name="_1__123Graph_AFIG_D" hidden="1">#REF!</definedName>
    <definedName name="_124Graph_A" localSheetId="7" hidden="1">#REF!</definedName>
    <definedName name="_124Graph_A" hidden="1">#REF!</definedName>
    <definedName name="_124Graph_H" localSheetId="7" hidden="1">[3]TOC!#REF!</definedName>
    <definedName name="_124Graph_H" hidden="1">[3]TOC!#REF!</definedName>
    <definedName name="_2__123Graph_AGROWTH_CPI" localSheetId="9" hidden="1">[4]Data!#REF!</definedName>
    <definedName name="_2__123Graph_AGROWTH_CPI" localSheetId="5" hidden="1">[4]Data!#REF!</definedName>
    <definedName name="_2__123Graph_AGROWTH_CPI" localSheetId="7" hidden="1">[4]Data!#REF!</definedName>
    <definedName name="_2__123Graph_AGROWTH_CPI" hidden="1">[4]Data!#REF!</definedName>
    <definedName name="_3__123Graph_ATERMS_OF_TRADE" localSheetId="9" hidden="1">#REF!</definedName>
    <definedName name="_3__123Graph_ATERMS_OF_TRADE" localSheetId="5" hidden="1">#REF!</definedName>
    <definedName name="_3__123Graph_ATERMS_OF_TRADE" localSheetId="7" hidden="1">#REF!</definedName>
    <definedName name="_3__123Graph_ATERMS_OF_TRADE" hidden="1">#REF!</definedName>
    <definedName name="_345" localSheetId="7" hidden="1">[3]TOC!#REF!</definedName>
    <definedName name="_345" hidden="1">[3]TOC!#REF!</definedName>
    <definedName name="_4__123Graph_BTERMS_OF_TRADE" localSheetId="9" hidden="1">#REF!</definedName>
    <definedName name="_4__123Graph_BTERMS_OF_TRADE" localSheetId="5" hidden="1">#REF!</definedName>
    <definedName name="_4__123Graph_BTERMS_OF_TRADE" localSheetId="7" hidden="1">#REF!</definedName>
    <definedName name="_4__123Graph_BTERMS_OF_TRADE" hidden="1">#REF!</definedName>
    <definedName name="_5__123Graph_DGROWTH_CPI" localSheetId="9" hidden="1">[4]Data!#REF!</definedName>
    <definedName name="_5__123Graph_DGROWTH_CPI" localSheetId="5" hidden="1">[4]Data!#REF!</definedName>
    <definedName name="_5__123Graph_DGROWTH_CPI" localSheetId="7" hidden="1">[4]Data!#REF!</definedName>
    <definedName name="_5__123Graph_DGROWTH_CPI" hidden="1">[4]Data!#REF!</definedName>
    <definedName name="_6__123Graph_XFIG_D" localSheetId="9" hidden="1">#REF!</definedName>
    <definedName name="_6__123Graph_XFIG_D" localSheetId="5" hidden="1">#REF!</definedName>
    <definedName name="_6__123Graph_XFIG_D" localSheetId="7" hidden="1">#REF!</definedName>
    <definedName name="_6__123Graph_XFIG_D" hidden="1">#REF!</definedName>
    <definedName name="_7__123Graph_XTERMS_OF_TRADE" localSheetId="9" hidden="1">#REF!</definedName>
    <definedName name="_7__123Graph_XTERMS_OF_TRADE" localSheetId="7" hidden="1">#REF!</definedName>
    <definedName name="_7__123Graph_XTERMS_OF_TRADE" hidden="1">#REF!</definedName>
    <definedName name="_Fill" localSheetId="3" hidden="1">#REF!</definedName>
    <definedName name="_Fill" localSheetId="7" hidden="1">#REF!</definedName>
    <definedName name="_Fill" hidden="1">#REF!</definedName>
    <definedName name="_xlnm._FilterDatabase" hidden="1">[5]C!$P$428:$T$428</definedName>
    <definedName name="_Order1" hidden="1">255</definedName>
    <definedName name="_Order2" hidden="1">0</definedName>
    <definedName name="_Parse_Out" localSheetId="9" hidden="1">#REF!</definedName>
    <definedName name="_Parse_Out" localSheetId="7" hidden="1">#REF!</definedName>
    <definedName name="_Parse_Out" hidden="1">#REF!</definedName>
    <definedName name="_Regression_Int" hidden="1">1</definedName>
    <definedName name="_Regression_Out" hidden="1">[5]C!$AK$18:$AK$18</definedName>
    <definedName name="_Regression_X" localSheetId="9" hidden="1">#REF!</definedName>
    <definedName name="_Regression_X" localSheetId="5" hidden="1">#REF!</definedName>
    <definedName name="_Regression_X" localSheetId="7" hidden="1">#REF!</definedName>
    <definedName name="_Regression_X" hidden="1">#REF!</definedName>
    <definedName name="_Regression_Y" localSheetId="9" hidden="1">#REF!</definedName>
    <definedName name="_Regression_Y" localSheetId="7" hidden="1">#REF!</definedName>
    <definedName name="_Regression_Y" hidden="1">#REF!</definedName>
    <definedName name="ACTIVATE" localSheetId="9">#REF!</definedName>
    <definedName name="ACTIVATE" localSheetId="7">#REF!</definedName>
    <definedName name="ACTIVATE">#REF!</definedName>
    <definedName name="_xlnm.Print_Area" localSheetId="7">#REF!</definedName>
    <definedName name="_xlnm.Print_Area">#REF!</definedName>
    <definedName name="ASSUMPT" localSheetId="7">#REF!</definedName>
    <definedName name="ASSUMPT">#REF!</definedName>
    <definedName name="ASSUMPTIONS" localSheetId="7">#REF!</definedName>
    <definedName name="ASSUMPTIONS">#REF!</definedName>
    <definedName name="basicdata1" localSheetId="7">#REF!</definedName>
    <definedName name="basicdata1">#REF!</definedName>
    <definedName name="basicdata2" localSheetId="7">#REF!</definedName>
    <definedName name="basicdata2">#REF!</definedName>
    <definedName name="BCA_NGDP">[6]Q6!$E$10:$AH$10</definedName>
    <definedName name="BMG">[6]Q6!$E$27:$AH$27</definedName>
    <definedName name="BOP" localSheetId="9">#REF!</definedName>
    <definedName name="BOP" localSheetId="5">#REF!</definedName>
    <definedName name="BOP" localSheetId="7">#REF!</definedName>
    <definedName name="BOP">#REF!</definedName>
    <definedName name="BXG">[6]Q6!$E$19:$AH$19</definedName>
    <definedName name="CAPITAL" localSheetId="9">#REF!</definedName>
    <definedName name="CAPITAL" localSheetId="5">#REF!</definedName>
    <definedName name="CAPITAL" localSheetId="7">#REF!</definedName>
    <definedName name="CAPITAL">#REF!</definedName>
    <definedName name="CARGO_BY_TYPE" localSheetId="9">'[7]Table No.18-Exports goods+servi'!#REF!</definedName>
    <definedName name="CARGO_BY_TYPE" localSheetId="5">'[7]Table No.18-Exports goods+servi'!#REF!</definedName>
    <definedName name="CARGO_BY_TYPE" localSheetId="7">'[7]Table No.18-Exports goods+servi'!#REF!</definedName>
    <definedName name="CARGO_BY_TYPE">'[7]Table No.18-Exports goods+servi'!#REF!</definedName>
    <definedName name="CCode">[8]Codes!$A$2</definedName>
    <definedName name="CENTRALG" localSheetId="9">#REF!</definedName>
    <definedName name="CENTRALG" localSheetId="5">#REF!</definedName>
    <definedName name="CENTRALG" localSheetId="7">#REF!</definedName>
    <definedName name="CENTRALG">#REF!</definedName>
    <definedName name="CFLOW" localSheetId="9">#REF!</definedName>
    <definedName name="CFLOW" localSheetId="7">#REF!</definedName>
    <definedName name="CFLOW">#REF!</definedName>
    <definedName name="chart1" localSheetId="9">#REF!</definedName>
    <definedName name="chart1" localSheetId="7">#REF!</definedName>
    <definedName name="chart1">#REF!</definedName>
    <definedName name="Chart11" localSheetId="7">#REF!</definedName>
    <definedName name="Chart11">#REF!</definedName>
    <definedName name="chart2" localSheetId="7">#REF!</definedName>
    <definedName name="chart2">#REF!</definedName>
    <definedName name="Chart22" localSheetId="7">#REF!</definedName>
    <definedName name="Chart22">#REF!</definedName>
    <definedName name="COUNTER" localSheetId="7">#REF!</definedName>
    <definedName name="COUNTER">#REF!</definedName>
    <definedName name="CurrVintage">[9]Current!$D$66</definedName>
    <definedName name="Date">[8]Current!$D$67</definedName>
    <definedName name="DEBT" localSheetId="9">#REF!</definedName>
    <definedName name="DEBT" localSheetId="5">#REF!</definedName>
    <definedName name="DEBT" localSheetId="7">#REF!</definedName>
    <definedName name="DEBT">#REF!</definedName>
    <definedName name="Discount_NC" localSheetId="9">[10]NPV_base!#REF!</definedName>
    <definedName name="Discount_NC" localSheetId="5">[10]NPV_base!#REF!</definedName>
    <definedName name="Discount_NC" localSheetId="7">[10]NPV_base!#REF!</definedName>
    <definedName name="Discount_NC">[10]NPV_base!#REF!</definedName>
    <definedName name="DiscountRate" localSheetId="9">#REF!</definedName>
    <definedName name="DiscountRate" localSheetId="5">#REF!</definedName>
    <definedName name="DiscountRate" localSheetId="7">#REF!</definedName>
    <definedName name="DiscountRate">#REF!</definedName>
    <definedName name="empty" localSheetId="9">[1]Micro!#REF!</definedName>
    <definedName name="empty" localSheetId="5">[1]Micro!#REF!</definedName>
    <definedName name="empty" localSheetId="7">[1]Micro!#REF!</definedName>
    <definedName name="empty">[1]Micro!#REF!</definedName>
    <definedName name="ergferger" localSheetId="9" hidden="1">{"Main Economic Indicators",#N/A,FALSE,"C"}</definedName>
    <definedName name="ergferger" localSheetId="5" hidden="1">{"Main Economic Indicators",#N/A,FALSE,"C"}</definedName>
    <definedName name="ergferger" localSheetId="7" hidden="1">{"Main Economic Indicators",#N/A,FALSE,"C"}</definedName>
    <definedName name="ergferger" hidden="1">{"Main Economic Indicators",#N/A,FALSE,"C"}</definedName>
    <definedName name="EX_IMP" localSheetId="9">#REF!</definedName>
    <definedName name="EX_IMP" localSheetId="7">#REF!</definedName>
    <definedName name="EX_IMP">#REF!</definedName>
    <definedName name="GCB_NGDP">[6]Q4!$E$19:$AH$19</definedName>
    <definedName name="GGB_NGDP">[6]Q4!$E$41:$AH$41</definedName>
    <definedName name="Grace_NC" localSheetId="9">[10]NPV_base!#REF!</definedName>
    <definedName name="Grace_NC" localSheetId="7">[10]NPV_base!#REF!</definedName>
    <definedName name="Grace_NC">[10]NPV_base!#REF!</definedName>
    <definedName name="IMPORT" localSheetId="9">#REF!</definedName>
    <definedName name="IMPORT" localSheetId="5">#REF!</definedName>
    <definedName name="IMPORT" localSheetId="7">#REF!</definedName>
    <definedName name="IMPORT">#REF!</definedName>
    <definedName name="IN_OUT" localSheetId="9">#REF!</definedName>
    <definedName name="IN_OUT" localSheetId="7">#REF!</definedName>
    <definedName name="IN_OUT">#REF!</definedName>
    <definedName name="IN1_" localSheetId="9">#REF!</definedName>
    <definedName name="IN1_" localSheetId="7">#REF!</definedName>
    <definedName name="IN1_">#REF!</definedName>
    <definedName name="Interest_NC" localSheetId="9">[10]NPV_base!#REF!</definedName>
    <definedName name="Interest_NC" localSheetId="7">[10]NPV_base!#REF!</definedName>
    <definedName name="Interest_NC">[10]NPV_base!#REF!</definedName>
    <definedName name="InterestRate" localSheetId="9">#REF!</definedName>
    <definedName name="InterestRate" localSheetId="5">#REF!</definedName>
    <definedName name="InterestRate" localSheetId="7">#REF!</definedName>
    <definedName name="InterestRate">#REF!</definedName>
    <definedName name="LUR">[6]Q3!$E$16:$AH$16</definedName>
    <definedName name="MACRO" localSheetId="9">#REF!</definedName>
    <definedName name="MACRO" localSheetId="5">#REF!</definedName>
    <definedName name="MACRO" localSheetId="7">#REF!</definedName>
    <definedName name="MACRO">#REF!</definedName>
    <definedName name="Maturity_NC" localSheetId="9">[10]NPV_base!#REF!</definedName>
    <definedName name="Maturity_NC" localSheetId="5">[10]NPV_base!#REF!</definedName>
    <definedName name="Maturity_NC" localSheetId="7">[10]NPV_base!#REF!</definedName>
    <definedName name="Maturity_NC">[10]NPV_base!#REF!</definedName>
    <definedName name="MCV">[11]Q2!$E$101:$AH$101</definedName>
    <definedName name="MIDDLE" localSheetId="9">#REF!</definedName>
    <definedName name="MIDDLE" localSheetId="5">#REF!</definedName>
    <definedName name="MIDDLE" localSheetId="7">#REF!</definedName>
    <definedName name="MIDDLE">#REF!</definedName>
    <definedName name="NGDP">[11]Q2!$E$54:$AH$54</definedName>
    <definedName name="NGDP_RG">[6]Q1!$E$51:$AH$51</definedName>
    <definedName name="OnShow" localSheetId="7">[12]!OnShow</definedName>
    <definedName name="OnShow">[12]!OnShow</definedName>
    <definedName name="PCPIG">[6]Q3!$E$26:$AH$26</definedName>
    <definedName name="PRICES" localSheetId="9">#REF!</definedName>
    <definedName name="PRICES" localSheetId="5">#REF!</definedName>
    <definedName name="PRICES" localSheetId="7">#REF!</definedName>
    <definedName name="PRICES">#REF!</definedName>
    <definedName name="Print_Area">#N/A</definedName>
    <definedName name="PSECTOR" localSheetId="9">#REF!</definedName>
    <definedName name="PSECTOR" localSheetId="5">#REF!</definedName>
    <definedName name="PSECTOR" localSheetId="7">#REF!</definedName>
    <definedName name="PSECTOR">#REF!</definedName>
    <definedName name="REDB1" localSheetId="9">#REF!</definedName>
    <definedName name="REDB1" localSheetId="7">#REF!</definedName>
    <definedName name="REDB1">#REF!</definedName>
    <definedName name="REDB2" localSheetId="7">#REF!</definedName>
    <definedName name="REDB2">#REF!</definedName>
    <definedName name="REDB3" localSheetId="7">#REF!</definedName>
    <definedName name="REDB3">#REF!</definedName>
    <definedName name="REDB4" localSheetId="7">#REF!</definedName>
    <definedName name="REDB4">#REF!</definedName>
    <definedName name="REDB5" localSheetId="7">#REF!</definedName>
    <definedName name="REDB5">#REF!</definedName>
    <definedName name="REDB6" localSheetId="7">#REF!</definedName>
    <definedName name="REDB6">#REF!</definedName>
    <definedName name="REDB7" localSheetId="7">#REF!</definedName>
    <definedName name="REDB7">#REF!</definedName>
    <definedName name="REDB8" localSheetId="7">#REF!</definedName>
    <definedName name="REDB8">#REF!</definedName>
    <definedName name="REDB9" localSheetId="7">#REF!</definedName>
    <definedName name="REDB9">#REF!</definedName>
    <definedName name="REDF1" localSheetId="7">#REF!</definedName>
    <definedName name="REDF1">#REF!</definedName>
    <definedName name="REDF2" localSheetId="7">#REF!</definedName>
    <definedName name="REDF2">#REF!</definedName>
    <definedName name="REDF3" localSheetId="7">#REF!</definedName>
    <definedName name="REDF3">#REF!</definedName>
    <definedName name="REDF4" localSheetId="7">#REF!</definedName>
    <definedName name="REDF4">#REF!</definedName>
    <definedName name="REDF5" localSheetId="7">#REF!</definedName>
    <definedName name="REDF5">#REF!</definedName>
    <definedName name="REDF6" localSheetId="7">#REF!</definedName>
    <definedName name="REDF6">#REF!</definedName>
    <definedName name="REDF7" localSheetId="7">#REF!</definedName>
    <definedName name="REDF7">#REF!</definedName>
    <definedName name="rtre" localSheetId="9" hidden="1">{"Main Economic Indicators",#N/A,FALSE,"C"}</definedName>
    <definedName name="rtre" localSheetId="5" hidden="1">{"Main Economic Indicators",#N/A,FALSE,"C"}</definedName>
    <definedName name="rtre" localSheetId="7" hidden="1">{"Main Economic Indicators",#N/A,FALSE,"C"}</definedName>
    <definedName name="rtre" hidden="1">{"Main Economic Indicators",#N/A,FALSE,"C"}</definedName>
    <definedName name="SELECT" localSheetId="9">#REF!</definedName>
    <definedName name="SELECT" localSheetId="7">#REF!</definedName>
    <definedName name="SELECT">#REF!</definedName>
    <definedName name="SERV" localSheetId="9">#REF!</definedName>
    <definedName name="SERV" localSheetId="7">#REF!</definedName>
    <definedName name="SERV">#REF!</definedName>
    <definedName name="STOP" localSheetId="9">#REF!</definedName>
    <definedName name="STOP" localSheetId="7">#REF!</definedName>
    <definedName name="STOP">#REF!</definedName>
    <definedName name="Table1" localSheetId="7">#REF!</definedName>
    <definedName name="Table1">#REF!</definedName>
    <definedName name="table19" localSheetId="7">#REF!</definedName>
    <definedName name="table19">#REF!</definedName>
    <definedName name="table2" localSheetId="7">#REF!</definedName>
    <definedName name="table2">#REF!</definedName>
    <definedName name="Table20" localSheetId="7">#REF!</definedName>
    <definedName name="Table20">#REF!</definedName>
    <definedName name="Table21" localSheetId="7">#REF!</definedName>
    <definedName name="Table21">#REF!</definedName>
    <definedName name="Table22" localSheetId="7">#REF!</definedName>
    <definedName name="Table22">#REF!</definedName>
    <definedName name="Table222" localSheetId="7">#REF!</definedName>
    <definedName name="Table222">#REF!</definedName>
    <definedName name="Table23a" localSheetId="7">#REF!</definedName>
    <definedName name="Table23a">#REF!</definedName>
    <definedName name="Table23b" localSheetId="7">#REF!</definedName>
    <definedName name="Table23b">#REF!</definedName>
    <definedName name="Table25" localSheetId="7">#REF!</definedName>
    <definedName name="Table25">#REF!</definedName>
    <definedName name="Table25a" localSheetId="7">#REF!</definedName>
    <definedName name="Table25a">#REF!</definedName>
    <definedName name="Table25b" localSheetId="7">#REF!</definedName>
    <definedName name="Table25b">#REF!</definedName>
    <definedName name="Table26a" localSheetId="7">#REF!</definedName>
    <definedName name="Table26a">#REF!</definedName>
    <definedName name="Table26b" localSheetId="7">#REF!</definedName>
    <definedName name="Table26b">#REF!</definedName>
    <definedName name="table3" localSheetId="7">#REF!</definedName>
    <definedName name="table3">#REF!</definedName>
    <definedName name="table333" localSheetId="7">#REF!</definedName>
    <definedName name="table333">#REF!</definedName>
    <definedName name="table4" localSheetId="7">#REF!</definedName>
    <definedName name="table4">#REF!</definedName>
    <definedName name="table444" localSheetId="7">#REF!</definedName>
    <definedName name="table444">#REF!</definedName>
    <definedName name="table5" localSheetId="7">#REF!</definedName>
    <definedName name="table5">#REF!</definedName>
    <definedName name="table555" localSheetId="7">#REF!</definedName>
    <definedName name="table555">#REF!</definedName>
    <definedName name="_xlnm.Print_Titles">[13]Q5!$A$1:$C$65536,[13]Q5!$A$1:$IV$7</definedName>
    <definedName name="TMG_RPCH">[6]Q5!$E$40:$AH$40</definedName>
    <definedName name="TRISM" localSheetId="9">#REF!</definedName>
    <definedName name="TRISM" localSheetId="5">#REF!</definedName>
    <definedName name="TRISM" localSheetId="7">#REF!</definedName>
    <definedName name="TRISM">#REF!</definedName>
    <definedName name="TXG_RPCH">[6]Q5!$E$32:$AH$32</definedName>
    <definedName name="wrn.Main._.Economic._.Indicators." localSheetId="9" hidden="1">{"Main Economic Indicators",#N/A,FALSE,"C"}</definedName>
    <definedName name="wrn.Main._.Economic._.Indicators." localSheetId="5" hidden="1">{"Main Economic Indicators",#N/A,FALSE,"C"}</definedName>
    <definedName name="wrn.Main._.Economic._.Indicators." localSheetId="7" hidden="1">{"Main Economic Indicators",#N/A,FALSE,"C"}</definedName>
    <definedName name="wrn.Main._.Economic._.Indicators." hidden="1">{"Main Economic Indicators",#N/A,FALSE,"C"}</definedName>
    <definedName name="XGS" localSheetId="9">#REF!</definedName>
    <definedName name="XGS" localSheetId="7">#REF!</definedName>
    <definedName name="XGS">#REF!</definedName>
    <definedName name="xxWRS_1" localSheetId="9">#REF!</definedName>
    <definedName name="xxWRS_1" localSheetId="7">#REF!</definedName>
    <definedName name="xxWRS_1">#REF!</definedName>
    <definedName name="xxWRS_2" localSheetId="9">#REF!</definedName>
    <definedName name="xxWRS_2" localSheetId="7">#REF!</definedName>
    <definedName name="xxWRS_2">#REF!</definedName>
    <definedName name="xxWRS_3" localSheetId="7">#REF!</definedName>
    <definedName name="xxWRS_3">#REF!</definedName>
    <definedName name="xxWRS_4" localSheetId="7">#REF!</definedName>
    <definedName name="xxWRS_4">#REF!</definedName>
    <definedName name="xxWRS_5" localSheetId="7">#REF!</definedName>
    <definedName name="xxWRS_5">#REF!</definedName>
    <definedName name="xxWRS_6" localSheetId="7">#REF!</definedName>
    <definedName name="xxWRS_6">#REF!</definedName>
    <definedName name="xxWRS_7" localSheetId="7">#REF!</definedName>
    <definedName name="xxWRS_7">#REF!</definedName>
    <definedName name="Year" localSheetId="7">#REF!</definedName>
    <definedName name="Year">#REF!</definedName>
    <definedName name="Z_1A8C061B_2301_11D3_BFD1_000039E37209_.wvu.Cols" localSheetId="9" hidden="1">#REF!,#REF!,#REF!</definedName>
    <definedName name="Z_1A8C061B_2301_11D3_BFD1_000039E37209_.wvu.Cols" localSheetId="7" hidden="1">#REF!,#REF!,#REF!</definedName>
    <definedName name="Z_1A8C061B_2301_11D3_BFD1_000039E37209_.wvu.Cols" hidden="1">#REF!,#REF!,#REF!</definedName>
    <definedName name="Z_1A8C061B_2301_11D3_BFD1_000039E37209_.wvu.Rows" localSheetId="9" hidden="1">#REF!,#REF!,#REF!</definedName>
    <definedName name="Z_1A8C061B_2301_11D3_BFD1_000039E37209_.wvu.Rows" localSheetId="7" hidden="1">#REF!,#REF!,#REF!</definedName>
    <definedName name="Z_1A8C061B_2301_11D3_BFD1_000039E37209_.wvu.Rows" hidden="1">#REF!,#REF!,#REF!</definedName>
    <definedName name="Z_1A8C061C_2301_11D3_BFD1_000039E37209_.wvu.Cols" localSheetId="9" hidden="1">#REF!,#REF!,#REF!</definedName>
    <definedName name="Z_1A8C061C_2301_11D3_BFD1_000039E37209_.wvu.Cols" localSheetId="7" hidden="1">#REF!,#REF!,#REF!</definedName>
    <definedName name="Z_1A8C061C_2301_11D3_BFD1_000039E37209_.wvu.Cols" hidden="1">#REF!,#REF!,#REF!</definedName>
    <definedName name="Z_1A8C061C_2301_11D3_BFD1_000039E37209_.wvu.Rows" localSheetId="7" hidden="1">#REF!,#REF!,#REF!</definedName>
    <definedName name="Z_1A8C061C_2301_11D3_BFD1_000039E37209_.wvu.Rows" hidden="1">#REF!,#REF!,#REF!</definedName>
    <definedName name="Z_1A8C061E_2301_11D3_BFD1_000039E37209_.wvu.Cols" localSheetId="7" hidden="1">#REF!,#REF!,#REF!</definedName>
    <definedName name="Z_1A8C061E_2301_11D3_BFD1_000039E37209_.wvu.Cols" hidden="1">#REF!,#REF!,#REF!</definedName>
    <definedName name="Z_1A8C061E_2301_11D3_BFD1_000039E37209_.wvu.Rows" localSheetId="7" hidden="1">#REF!,#REF!,#REF!</definedName>
    <definedName name="Z_1A8C061E_2301_11D3_BFD1_000039E37209_.wvu.Rows" hidden="1">#REF!,#REF!,#REF!</definedName>
    <definedName name="Z_1A8C061F_2301_11D3_BFD1_000039E37209_.wvu.Cols" localSheetId="7" hidden="1">#REF!,#REF!,#REF!</definedName>
    <definedName name="Z_1A8C061F_2301_11D3_BFD1_000039E37209_.wvu.Cols" hidden="1">#REF!,#REF!,#REF!</definedName>
    <definedName name="Z_1A8C061F_2301_11D3_BFD1_000039E37209_.wvu.Rows" localSheetId="7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203" i="15" l="1"/>
  <c r="AY203" i="15"/>
  <c r="BB202" i="15"/>
  <c r="BC202" i="15" s="1"/>
  <c r="BA202" i="15"/>
  <c r="BB201" i="15"/>
  <c r="BC201" i="15" s="1"/>
  <c r="BA201" i="15"/>
  <c r="BB200" i="15"/>
  <c r="BC200" i="15" s="1"/>
  <c r="BA200" i="15"/>
  <c r="BB199" i="15"/>
  <c r="BC199" i="15" s="1"/>
  <c r="BA199" i="15"/>
  <c r="BB198" i="15"/>
  <c r="BC198" i="15" s="1"/>
  <c r="BA198" i="15"/>
  <c r="BB197" i="15"/>
  <c r="BC197" i="15" s="1"/>
  <c r="BA197" i="15"/>
  <c r="BC196" i="15"/>
  <c r="BB196" i="15"/>
  <c r="BA196" i="15"/>
  <c r="BB195" i="15"/>
  <c r="BC195" i="15" s="1"/>
  <c r="BA195" i="15"/>
  <c r="BB194" i="15"/>
  <c r="BC194" i="15" s="1"/>
  <c r="BA194" i="15"/>
  <c r="BB193" i="15"/>
  <c r="BC193" i="15" s="1"/>
  <c r="BA193" i="15"/>
  <c r="BB192" i="15"/>
  <c r="BB203" i="15" s="1"/>
  <c r="BA192" i="15"/>
  <c r="BB191" i="15"/>
  <c r="BC191" i="15" s="1"/>
  <c r="BA191" i="15"/>
  <c r="BB185" i="15"/>
  <c r="AZ185" i="15"/>
  <c r="AY185" i="15"/>
  <c r="BC184" i="15"/>
  <c r="BB184" i="15"/>
  <c r="BA184" i="15"/>
  <c r="BB183" i="15"/>
  <c r="BC183" i="15" s="1"/>
  <c r="BA183" i="15"/>
  <c r="BB182" i="15"/>
  <c r="BC182" i="15" s="1"/>
  <c r="BA182" i="15"/>
  <c r="BB181" i="15"/>
  <c r="BC181" i="15" s="1"/>
  <c r="BA181" i="15"/>
  <c r="BB180" i="15"/>
  <c r="BC180" i="15" s="1"/>
  <c r="BA180" i="15"/>
  <c r="BB179" i="15"/>
  <c r="BC179" i="15" s="1"/>
  <c r="BA179" i="15"/>
  <c r="BB178" i="15"/>
  <c r="BC178" i="15" s="1"/>
  <c r="BA178" i="15"/>
  <c r="BB177" i="15"/>
  <c r="BC177" i="15" s="1"/>
  <c r="BA177" i="15"/>
  <c r="BB176" i="15"/>
  <c r="BA176" i="15"/>
  <c r="BC176" i="15" s="1"/>
  <c r="BB175" i="15"/>
  <c r="BC175" i="15" s="1"/>
  <c r="BA175" i="15"/>
  <c r="BB174" i="15"/>
  <c r="BC174" i="15" s="1"/>
  <c r="BA174" i="15"/>
  <c r="BB173" i="15"/>
  <c r="BC173" i="15" s="1"/>
  <c r="BA173" i="15"/>
  <c r="AZ167" i="15"/>
  <c r="AY167" i="15"/>
  <c r="BB166" i="15"/>
  <c r="BC166" i="15" s="1"/>
  <c r="BA166" i="15"/>
  <c r="BB165" i="15"/>
  <c r="BC165" i="15" s="1"/>
  <c r="BA165" i="15"/>
  <c r="BB164" i="15"/>
  <c r="BC164" i="15" s="1"/>
  <c r="BA164" i="15"/>
  <c r="BB163" i="15"/>
  <c r="BC163" i="15" s="1"/>
  <c r="BA163" i="15"/>
  <c r="BB162" i="15"/>
  <c r="BC162" i="15" s="1"/>
  <c r="BA162" i="15"/>
  <c r="BB161" i="15"/>
  <c r="BC161" i="15" s="1"/>
  <c r="BA161" i="15"/>
  <c r="BB160" i="15"/>
  <c r="BC160" i="15" s="1"/>
  <c r="BA160" i="15"/>
  <c r="BB159" i="15"/>
  <c r="BC159" i="15" s="1"/>
  <c r="BA159" i="15"/>
  <c r="BB158" i="15"/>
  <c r="BC158" i="15" s="1"/>
  <c r="BA158" i="15"/>
  <c r="BB157" i="15"/>
  <c r="BC157" i="15" s="1"/>
  <c r="BA157" i="15"/>
  <c r="BB156" i="15"/>
  <c r="BB167" i="15" s="1"/>
  <c r="BA156" i="15"/>
  <c r="BB155" i="15"/>
  <c r="BC155" i="15" s="1"/>
  <c r="BA155" i="15"/>
  <c r="BB132" i="15"/>
  <c r="BC132" i="15" s="1"/>
  <c r="BA132" i="15"/>
  <c r="BB131" i="15"/>
  <c r="BC131" i="15" s="1"/>
  <c r="BA131" i="15"/>
  <c r="BB130" i="15"/>
  <c r="BC130" i="15" s="1"/>
  <c r="BA130" i="15"/>
  <c r="BB129" i="15"/>
  <c r="BC129" i="15" s="1"/>
  <c r="BA129" i="15"/>
  <c r="BB128" i="15"/>
  <c r="BC128" i="15" s="1"/>
  <c r="BA128" i="15"/>
  <c r="BB127" i="15"/>
  <c r="BC127" i="15" s="1"/>
  <c r="BA127" i="15"/>
  <c r="BB126" i="15"/>
  <c r="BC126" i="15" s="1"/>
  <c r="BA126" i="15"/>
  <c r="BB125" i="15"/>
  <c r="BC125" i="15" s="1"/>
  <c r="BA125" i="15"/>
  <c r="BB124" i="15"/>
  <c r="BC124" i="15" s="1"/>
  <c r="BA124" i="15"/>
  <c r="BB123" i="15"/>
  <c r="BC123" i="15" s="1"/>
  <c r="BA123" i="15"/>
  <c r="BB122" i="15"/>
  <c r="BC122" i="15" s="1"/>
  <c r="BA122" i="15"/>
  <c r="BB121" i="15"/>
  <c r="BC121" i="15" s="1"/>
  <c r="BA121" i="15"/>
  <c r="BC185" i="15" l="1"/>
  <c r="BC192" i="15"/>
  <c r="BC203" i="15" s="1"/>
  <c r="BC156" i="15"/>
  <c r="BC167" i="15" s="1"/>
  <c r="BC133" i="15"/>
  <c r="BB133" i="15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09" i="7"/>
  <c r="G90" i="3" l="1"/>
  <c r="N117" i="2" l="1"/>
  <c r="L117" i="2"/>
  <c r="L118" i="2"/>
  <c r="L119" i="2"/>
  <c r="L120" i="2"/>
  <c r="L121" i="2"/>
  <c r="N118" i="2"/>
  <c r="N119" i="2"/>
  <c r="N120" i="2"/>
  <c r="N121" i="2"/>
  <c r="L132" i="2"/>
  <c r="L133" i="2"/>
  <c r="N133" i="2"/>
  <c r="L122" i="2"/>
  <c r="N132" i="2"/>
  <c r="M132" i="2"/>
  <c r="L124" i="2"/>
  <c r="L125" i="2"/>
  <c r="L126" i="2"/>
  <c r="L127" i="2"/>
  <c r="L128" i="2"/>
  <c r="L129" i="2"/>
  <c r="L130" i="2"/>
  <c r="L131" i="2"/>
  <c r="L123" i="2"/>
  <c r="N123" i="2"/>
  <c r="N124" i="2"/>
  <c r="N125" i="2"/>
  <c r="N126" i="2"/>
  <c r="N127" i="2"/>
  <c r="N128" i="2"/>
  <c r="N129" i="2"/>
  <c r="N130" i="2"/>
  <c r="N131" i="2"/>
  <c r="N122" i="2"/>
  <c r="AS93" i="15" l="1"/>
  <c r="AX37" i="15" l="1"/>
  <c r="BA139" i="15" l="1"/>
  <c r="BB148" i="15"/>
  <c r="BB147" i="15"/>
  <c r="BB146" i="15"/>
  <c r="BB145" i="15"/>
  <c r="BB144" i="15"/>
  <c r="BB143" i="15"/>
  <c r="BB142" i="15"/>
  <c r="BB141" i="15"/>
  <c r="BB140" i="15"/>
  <c r="BB139" i="15"/>
  <c r="BB138" i="15"/>
  <c r="BA138" i="15"/>
  <c r="AZ150" i="15"/>
  <c r="AY150" i="15"/>
  <c r="BC138" i="15" l="1"/>
  <c r="BB150" i="15"/>
  <c r="AZ133" i="15"/>
  <c r="AY133" i="15"/>
  <c r="BB114" i="15" l="1"/>
  <c r="BB113" i="15"/>
  <c r="BB112" i="15"/>
  <c r="BB111" i="15"/>
  <c r="BB110" i="15"/>
  <c r="BB109" i="15"/>
  <c r="BB108" i="15"/>
  <c r="BB107" i="15"/>
  <c r="BB105" i="15"/>
  <c r="BB104" i="15"/>
  <c r="BB106" i="15"/>
  <c r="BB71" i="15"/>
  <c r="BA104" i="15"/>
  <c r="AZ116" i="15"/>
  <c r="AY116" i="15"/>
  <c r="BB116" i="15" l="1"/>
  <c r="BC104" i="15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24" i="11"/>
  <c r="BA88" i="15" l="1"/>
  <c r="BB88" i="15"/>
  <c r="BC88" i="15" s="1"/>
  <c r="BB89" i="15"/>
  <c r="BB90" i="15"/>
  <c r="BB91" i="15"/>
  <c r="BB92" i="15"/>
  <c r="BB93" i="15"/>
  <c r="BB94" i="15"/>
  <c r="BB95" i="15"/>
  <c r="BB96" i="15"/>
  <c r="BB97" i="15"/>
  <c r="BB98" i="15"/>
  <c r="AZ100" i="15"/>
  <c r="AY100" i="15"/>
  <c r="BB100" i="15" l="1"/>
  <c r="AZ15" i="15"/>
  <c r="B5" i="10" l="1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4" i="10"/>
  <c r="M4" i="10" s="1"/>
  <c r="G115" i="7"/>
  <c r="H115" i="7"/>
  <c r="G116" i="7"/>
  <c r="H116" i="7"/>
  <c r="G117" i="7"/>
  <c r="H117" i="7"/>
  <c r="G118" i="7"/>
  <c r="H118" i="7"/>
  <c r="G119" i="7"/>
  <c r="H119" i="7"/>
  <c r="G120" i="7"/>
  <c r="H120" i="7"/>
  <c r="G121" i="7"/>
  <c r="H121" i="7"/>
  <c r="G122" i="7"/>
  <c r="H122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 l="1"/>
  <c r="F124" i="7"/>
  <c r="F125" i="7"/>
  <c r="F126" i="7"/>
  <c r="F127" i="7"/>
  <c r="F128" i="7"/>
  <c r="F129" i="7"/>
  <c r="G123" i="7"/>
  <c r="G124" i="7"/>
  <c r="G125" i="7"/>
  <c r="G126" i="7"/>
  <c r="G127" i="7"/>
  <c r="G128" i="7"/>
  <c r="G129" i="7"/>
  <c r="H123" i="7"/>
  <c r="H124" i="7"/>
  <c r="H125" i="7"/>
  <c r="H126" i="7"/>
  <c r="H127" i="7"/>
  <c r="H128" i="7"/>
  <c r="H129" i="7"/>
  <c r="CE24" i="15"/>
  <c r="CE5" i="15"/>
  <c r="BN7" i="15"/>
  <c r="BG5" i="15"/>
  <c r="BK5" i="15"/>
  <c r="BO5" i="15"/>
  <c r="BS5" i="15"/>
  <c r="BS7" i="15" s="1"/>
  <c r="BW5" i="15"/>
  <c r="CA5" i="15"/>
  <c r="DF7" i="15" l="1"/>
  <c r="DG7" i="15"/>
  <c r="DH7" i="15"/>
  <c r="DI7" i="15"/>
  <c r="DG8" i="15"/>
  <c r="DH8" i="15"/>
  <c r="DI8" i="15"/>
  <c r="DF22" i="15"/>
  <c r="DG22" i="15"/>
  <c r="DG23" i="15" s="1"/>
  <c r="DH22" i="15"/>
  <c r="DI22" i="15"/>
  <c r="DF17" i="15"/>
  <c r="DG17" i="15"/>
  <c r="DH17" i="15"/>
  <c r="DI17" i="15"/>
  <c r="DG18" i="15"/>
  <c r="DH18" i="15"/>
  <c r="DI18" i="15"/>
  <c r="DF12" i="15"/>
  <c r="DG12" i="15"/>
  <c r="DH12" i="15"/>
  <c r="DI12" i="15"/>
  <c r="DG13" i="15"/>
  <c r="DH13" i="15"/>
  <c r="DI13" i="15"/>
  <c r="DI23" i="15" l="1"/>
  <c r="DH23" i="15"/>
  <c r="DF25" i="15" l="1"/>
  <c r="DG25" i="15"/>
  <c r="DH25" i="15"/>
  <c r="DI25" i="15"/>
  <c r="CM25" i="15"/>
  <c r="CN25" i="15"/>
  <c r="CO25" i="15"/>
  <c r="CP25" i="15"/>
  <c r="CQ25" i="15"/>
  <c r="CR25" i="15"/>
  <c r="CS25" i="15"/>
  <c r="CT25" i="15"/>
  <c r="CU25" i="15"/>
  <c r="CV25" i="15"/>
  <c r="CW25" i="15"/>
  <c r="CX25" i="15"/>
  <c r="CY25" i="15"/>
  <c r="CZ25" i="15"/>
  <c r="DA25" i="15"/>
  <c r="DB25" i="15"/>
  <c r="DC25" i="15"/>
  <c r="DD25" i="15"/>
  <c r="DE25" i="15"/>
  <c r="CL25" i="15"/>
  <c r="U112" i="15"/>
  <c r="V112" i="15"/>
  <c r="W112" i="15"/>
  <c r="X112" i="15"/>
  <c r="Y112" i="15"/>
  <c r="Z112" i="15"/>
  <c r="AA112" i="15"/>
  <c r="AB112" i="15"/>
  <c r="AC112" i="15"/>
  <c r="Y114" i="15"/>
  <c r="AA114" i="15"/>
  <c r="U115" i="15"/>
  <c r="U116" i="15"/>
  <c r="U117" i="15"/>
  <c r="V117" i="15"/>
  <c r="W117" i="15"/>
  <c r="U119" i="15"/>
  <c r="V119" i="15"/>
  <c r="W119" i="15"/>
  <c r="X119" i="15"/>
  <c r="Y119" i="15"/>
  <c r="S111" i="15"/>
  <c r="S112" i="15"/>
  <c r="S113" i="15"/>
  <c r="S114" i="15"/>
  <c r="S115" i="15"/>
  <c r="S116" i="15"/>
  <c r="S117" i="15"/>
  <c r="S118" i="15"/>
  <c r="S119" i="15"/>
  <c r="S120" i="15"/>
  <c r="O112" i="15"/>
  <c r="P112" i="15"/>
  <c r="O114" i="15"/>
  <c r="P114" i="15"/>
  <c r="O115" i="15"/>
  <c r="O116" i="15"/>
  <c r="P116" i="15"/>
  <c r="O117" i="15"/>
  <c r="O120" i="15"/>
  <c r="C111" i="15"/>
  <c r="D111" i="15"/>
  <c r="O111" i="15" s="1"/>
  <c r="E111" i="15"/>
  <c r="F111" i="15"/>
  <c r="G111" i="15"/>
  <c r="H111" i="15"/>
  <c r="I111" i="15"/>
  <c r="J111" i="15"/>
  <c r="K111" i="15"/>
  <c r="L111" i="15"/>
  <c r="M111" i="15"/>
  <c r="N111" i="15" s="1"/>
  <c r="C112" i="15"/>
  <c r="T112" i="15" s="1"/>
  <c r="D112" i="15"/>
  <c r="E112" i="15"/>
  <c r="F112" i="15"/>
  <c r="G112" i="15"/>
  <c r="H112" i="15"/>
  <c r="I112" i="15"/>
  <c r="J112" i="15"/>
  <c r="K112" i="15"/>
  <c r="L112" i="15"/>
  <c r="M112" i="15"/>
  <c r="N112" i="15" s="1"/>
  <c r="C113" i="15"/>
  <c r="T113" i="15" s="1"/>
  <c r="D113" i="15"/>
  <c r="U113" i="15" s="1"/>
  <c r="E113" i="15"/>
  <c r="V113" i="15" s="1"/>
  <c r="F113" i="15"/>
  <c r="W113" i="15" s="1"/>
  <c r="G113" i="15"/>
  <c r="X114" i="15" s="1"/>
  <c r="H113" i="15"/>
  <c r="Y113" i="15" s="1"/>
  <c r="I113" i="15"/>
  <c r="Z113" i="15" s="1"/>
  <c r="J113" i="15"/>
  <c r="AA113" i="15" s="1"/>
  <c r="K113" i="15"/>
  <c r="AB114" i="15" s="1"/>
  <c r="L113" i="15"/>
  <c r="AC113" i="15" s="1"/>
  <c r="M113" i="15"/>
  <c r="N113" i="15" s="1"/>
  <c r="C114" i="15"/>
  <c r="T115" i="15" s="1"/>
  <c r="D114" i="15"/>
  <c r="E114" i="15"/>
  <c r="F114" i="15"/>
  <c r="G114" i="15"/>
  <c r="H114" i="15"/>
  <c r="I114" i="15"/>
  <c r="J114" i="15"/>
  <c r="K114" i="15"/>
  <c r="L114" i="15"/>
  <c r="M114" i="15"/>
  <c r="N114" i="15" s="1"/>
  <c r="C115" i="15"/>
  <c r="D115" i="15"/>
  <c r="E115" i="15"/>
  <c r="V115" i="15" s="1"/>
  <c r="F115" i="15"/>
  <c r="W115" i="15" s="1"/>
  <c r="G115" i="15"/>
  <c r="X115" i="15" s="1"/>
  <c r="H115" i="15"/>
  <c r="Y115" i="15" s="1"/>
  <c r="I115" i="15"/>
  <c r="Z115" i="15" s="1"/>
  <c r="J115" i="15"/>
  <c r="AA116" i="15" s="1"/>
  <c r="K115" i="15"/>
  <c r="AB116" i="15" s="1"/>
  <c r="L115" i="15"/>
  <c r="AC115" i="15" s="1"/>
  <c r="M115" i="15"/>
  <c r="N115" i="15" s="1"/>
  <c r="C116" i="15"/>
  <c r="N116" i="15" s="1"/>
  <c r="D116" i="15"/>
  <c r="E116" i="15"/>
  <c r="F116" i="15"/>
  <c r="G116" i="15"/>
  <c r="H116" i="15"/>
  <c r="I116" i="15"/>
  <c r="J116" i="15"/>
  <c r="K116" i="15"/>
  <c r="L116" i="15"/>
  <c r="M116" i="15"/>
  <c r="C117" i="15"/>
  <c r="D117" i="15"/>
  <c r="U118" i="15" s="1"/>
  <c r="E117" i="15"/>
  <c r="V118" i="15" s="1"/>
  <c r="F117" i="15"/>
  <c r="W118" i="15" s="1"/>
  <c r="G117" i="15"/>
  <c r="X117" i="15" s="1"/>
  <c r="H117" i="15"/>
  <c r="Y117" i="15" s="1"/>
  <c r="I117" i="15"/>
  <c r="P117" i="15" s="1"/>
  <c r="J117" i="15"/>
  <c r="AA118" i="15" s="1"/>
  <c r="K117" i="15"/>
  <c r="AB117" i="15" s="1"/>
  <c r="L117" i="15"/>
  <c r="AC117" i="15" s="1"/>
  <c r="M117" i="15"/>
  <c r="N117" i="15" s="1"/>
  <c r="C118" i="15"/>
  <c r="T118" i="15" s="1"/>
  <c r="D118" i="15"/>
  <c r="E118" i="15"/>
  <c r="F118" i="15"/>
  <c r="O118" i="15" s="1"/>
  <c r="G118" i="15"/>
  <c r="H118" i="15"/>
  <c r="I118" i="15"/>
  <c r="P118" i="15" s="1"/>
  <c r="J118" i="15"/>
  <c r="K118" i="15"/>
  <c r="L118" i="15"/>
  <c r="M118" i="15"/>
  <c r="N118" i="15" s="1"/>
  <c r="C119" i="15"/>
  <c r="D119" i="15"/>
  <c r="U120" i="15" s="1"/>
  <c r="E119" i="15"/>
  <c r="V120" i="15" s="1"/>
  <c r="F119" i="15"/>
  <c r="W120" i="15" s="1"/>
  <c r="G119" i="15"/>
  <c r="X120" i="15" s="1"/>
  <c r="H119" i="15"/>
  <c r="Y120" i="15" s="1"/>
  <c r="I119" i="15"/>
  <c r="Z119" i="15" s="1"/>
  <c r="J119" i="15"/>
  <c r="AA119" i="15" s="1"/>
  <c r="K119" i="15"/>
  <c r="AB119" i="15" s="1"/>
  <c r="L119" i="15"/>
  <c r="AC120" i="15" s="1"/>
  <c r="M119" i="15"/>
  <c r="N119" i="15" s="1"/>
  <c r="C120" i="15"/>
  <c r="T120" i="15" s="1"/>
  <c r="D120" i="15"/>
  <c r="E120" i="15"/>
  <c r="F120" i="15"/>
  <c r="G120" i="15"/>
  <c r="H120" i="15"/>
  <c r="I120" i="15"/>
  <c r="J120" i="15"/>
  <c r="K120" i="15"/>
  <c r="L120" i="15"/>
  <c r="P120" i="15" s="1"/>
  <c r="M120" i="15"/>
  <c r="N120" i="15" s="1"/>
  <c r="AO92" i="15"/>
  <c r="AO93" i="15"/>
  <c r="AO94" i="15"/>
  <c r="AO95" i="15"/>
  <c r="AO96" i="15"/>
  <c r="AO97" i="15"/>
  <c r="AO98" i="15"/>
  <c r="AO99" i="15"/>
  <c r="AO100" i="15"/>
  <c r="AO101" i="15"/>
  <c r="AO102" i="15"/>
  <c r="AO91" i="15"/>
  <c r="AS111" i="15"/>
  <c r="AT111" i="15"/>
  <c r="AU111" i="15"/>
  <c r="AS112" i="15"/>
  <c r="AT112" i="15"/>
  <c r="AU112" i="15"/>
  <c r="AS113" i="15"/>
  <c r="AT113" i="15"/>
  <c r="AU113" i="15"/>
  <c r="AS114" i="15"/>
  <c r="AT114" i="15"/>
  <c r="AU114" i="15"/>
  <c r="AS115" i="15"/>
  <c r="AT115" i="15"/>
  <c r="AU115" i="15"/>
  <c r="AS116" i="15"/>
  <c r="AT116" i="15"/>
  <c r="AU116" i="15"/>
  <c r="AS117" i="15"/>
  <c r="AT117" i="15"/>
  <c r="AU117" i="15"/>
  <c r="AS118" i="15"/>
  <c r="AT118" i="15"/>
  <c r="AU118" i="15"/>
  <c r="AS119" i="15"/>
  <c r="AT119" i="15"/>
  <c r="AU119" i="15"/>
  <c r="AS120" i="15"/>
  <c r="AT120" i="15"/>
  <c r="AU120" i="15"/>
  <c r="T119" i="15" l="1"/>
  <c r="Z114" i="15"/>
  <c r="W114" i="15"/>
  <c r="AB120" i="15"/>
  <c r="X116" i="15"/>
  <c r="V114" i="15"/>
  <c r="AA120" i="15"/>
  <c r="Y118" i="15"/>
  <c r="W116" i="15"/>
  <c r="U114" i="15"/>
  <c r="P113" i="15"/>
  <c r="Z120" i="15"/>
  <c r="X118" i="15"/>
  <c r="V116" i="15"/>
  <c r="T114" i="15"/>
  <c r="AC116" i="15"/>
  <c r="Z116" i="15"/>
  <c r="AB118" i="15"/>
  <c r="O113" i="15"/>
  <c r="T117" i="15"/>
  <c r="P115" i="15"/>
  <c r="AC118" i="15"/>
  <c r="Y116" i="15"/>
  <c r="T116" i="15"/>
  <c r="P119" i="15"/>
  <c r="P111" i="15"/>
  <c r="X113" i="15"/>
  <c r="AB113" i="15"/>
  <c r="AB115" i="15"/>
  <c r="O119" i="15"/>
  <c r="AC119" i="15"/>
  <c r="AA117" i="15"/>
  <c r="U111" i="15"/>
  <c r="AC114" i="15"/>
  <c r="AA115" i="15"/>
  <c r="Z117" i="15"/>
  <c r="Z118" i="15"/>
  <c r="AS110" i="15"/>
  <c r="AU110" i="15"/>
  <c r="AT110" i="15"/>
  <c r="S110" i="15"/>
  <c r="M110" i="15"/>
  <c r="CI24" i="15" s="1"/>
  <c r="L110" i="15"/>
  <c r="AC111" i="15" s="1"/>
  <c r="K110" i="15"/>
  <c r="AB111" i="15" s="1"/>
  <c r="J110" i="15"/>
  <c r="AA111" i="15" s="1"/>
  <c r="I110" i="15"/>
  <c r="Z111" i="15" s="1"/>
  <c r="H110" i="15"/>
  <c r="Y111" i="15" s="1"/>
  <c r="G110" i="15"/>
  <c r="X111" i="15" s="1"/>
  <c r="F110" i="15"/>
  <c r="W110" i="15" s="1"/>
  <c r="E110" i="15"/>
  <c r="V110" i="15" s="1"/>
  <c r="D110" i="15"/>
  <c r="C110" i="15"/>
  <c r="T111" i="15" s="1"/>
  <c r="AU109" i="15"/>
  <c r="AT109" i="15"/>
  <c r="AS109" i="15"/>
  <c r="S109" i="15"/>
  <c r="M109" i="15"/>
  <c r="L109" i="15"/>
  <c r="K109" i="15"/>
  <c r="J109" i="15"/>
  <c r="I109" i="15"/>
  <c r="H109" i="15"/>
  <c r="G109" i="15"/>
  <c r="F109" i="15"/>
  <c r="E109" i="15"/>
  <c r="D109" i="15"/>
  <c r="C109" i="15"/>
  <c r="AU108" i="15"/>
  <c r="AT108" i="15"/>
  <c r="AS108" i="15"/>
  <c r="S108" i="15"/>
  <c r="M108" i="15"/>
  <c r="L108" i="15"/>
  <c r="K108" i="15"/>
  <c r="J108" i="15"/>
  <c r="I108" i="15"/>
  <c r="H108" i="15"/>
  <c r="G108" i="15"/>
  <c r="F108" i="15"/>
  <c r="E108" i="15"/>
  <c r="D108" i="15"/>
  <c r="C108" i="15"/>
  <c r="AU107" i="15"/>
  <c r="AT107" i="15"/>
  <c r="AS107" i="15"/>
  <c r="S107" i="15"/>
  <c r="M107" i="15"/>
  <c r="L107" i="15"/>
  <c r="K107" i="15"/>
  <c r="J107" i="15"/>
  <c r="I107" i="15"/>
  <c r="H107" i="15"/>
  <c r="G107" i="15"/>
  <c r="F107" i="15"/>
  <c r="W107" i="15" s="1"/>
  <c r="E107" i="15"/>
  <c r="D107" i="15"/>
  <c r="C107" i="15"/>
  <c r="AU106" i="15"/>
  <c r="AT106" i="15"/>
  <c r="AS106" i="15"/>
  <c r="S106" i="15"/>
  <c r="M106" i="15"/>
  <c r="L106" i="15"/>
  <c r="K106" i="15"/>
  <c r="J106" i="15"/>
  <c r="I106" i="15"/>
  <c r="H106" i="15"/>
  <c r="G106" i="15"/>
  <c r="F106" i="15"/>
  <c r="E106" i="15"/>
  <c r="V106" i="15" s="1"/>
  <c r="D106" i="15"/>
  <c r="C106" i="15"/>
  <c r="T106" i="15" s="1"/>
  <c r="AU105" i="15"/>
  <c r="AT105" i="15"/>
  <c r="AS105" i="15"/>
  <c r="S105" i="15"/>
  <c r="M105" i="15"/>
  <c r="L105" i="15"/>
  <c r="K105" i="15"/>
  <c r="J105" i="15"/>
  <c r="I105" i="15"/>
  <c r="H105" i="15"/>
  <c r="G105" i="15"/>
  <c r="F105" i="15"/>
  <c r="E105" i="15"/>
  <c r="D105" i="15"/>
  <c r="C105" i="15"/>
  <c r="AU104" i="15"/>
  <c r="AT104" i="15"/>
  <c r="AS104" i="15"/>
  <c r="S104" i="15"/>
  <c r="M104" i="15"/>
  <c r="L104" i="15"/>
  <c r="AC104" i="15" s="1"/>
  <c r="K104" i="15"/>
  <c r="AB104" i="15" s="1"/>
  <c r="J104" i="15"/>
  <c r="I104" i="15"/>
  <c r="H104" i="15"/>
  <c r="G104" i="15"/>
  <c r="F104" i="15"/>
  <c r="E104" i="15"/>
  <c r="D104" i="15"/>
  <c r="C104" i="15"/>
  <c r="AU103" i="15"/>
  <c r="AT103" i="15"/>
  <c r="AS103" i="15"/>
  <c r="S103" i="15"/>
  <c r="M103" i="15"/>
  <c r="L103" i="15"/>
  <c r="K103" i="15"/>
  <c r="J103" i="15"/>
  <c r="I103" i="15"/>
  <c r="H103" i="15"/>
  <c r="G103" i="15"/>
  <c r="F103" i="15"/>
  <c r="E103" i="15"/>
  <c r="V103" i="15" s="1"/>
  <c r="D103" i="15"/>
  <c r="U103" i="15" s="1"/>
  <c r="C103" i="15"/>
  <c r="AU102" i="15"/>
  <c r="AT102" i="15"/>
  <c r="AS102" i="15"/>
  <c r="S102" i="15"/>
  <c r="M102" i="15"/>
  <c r="L102" i="15"/>
  <c r="K102" i="15"/>
  <c r="J102" i="15"/>
  <c r="I102" i="15"/>
  <c r="H102" i="15"/>
  <c r="G102" i="15"/>
  <c r="F102" i="15"/>
  <c r="E102" i="15"/>
  <c r="D102" i="15"/>
  <c r="C102" i="15"/>
  <c r="AU101" i="15"/>
  <c r="AT101" i="15"/>
  <c r="AS101" i="15"/>
  <c r="S101" i="15"/>
  <c r="M101" i="15"/>
  <c r="L101" i="15"/>
  <c r="K101" i="15"/>
  <c r="J101" i="15"/>
  <c r="I101" i="15"/>
  <c r="H101" i="15"/>
  <c r="G101" i="15"/>
  <c r="F101" i="15"/>
  <c r="E101" i="15"/>
  <c r="D101" i="15"/>
  <c r="C101" i="15"/>
  <c r="AU100" i="15"/>
  <c r="AT100" i="15"/>
  <c r="AS100" i="15"/>
  <c r="S100" i="15"/>
  <c r="M100" i="15"/>
  <c r="L100" i="15"/>
  <c r="K100" i="15"/>
  <c r="J100" i="15"/>
  <c r="I100" i="15"/>
  <c r="H100" i="15"/>
  <c r="G100" i="15"/>
  <c r="F100" i="15"/>
  <c r="E100" i="15"/>
  <c r="D100" i="15"/>
  <c r="C100" i="15"/>
  <c r="AU99" i="15"/>
  <c r="AT99" i="15"/>
  <c r="AS99" i="15"/>
  <c r="S99" i="15"/>
  <c r="M99" i="15"/>
  <c r="L99" i="15"/>
  <c r="K99" i="15"/>
  <c r="AB99" i="15" s="1"/>
  <c r="J99" i="15"/>
  <c r="I99" i="15"/>
  <c r="H99" i="15"/>
  <c r="G99" i="15"/>
  <c r="F99" i="15"/>
  <c r="E99" i="15"/>
  <c r="D99" i="15"/>
  <c r="C99" i="15"/>
  <c r="AU98" i="15"/>
  <c r="AT98" i="15"/>
  <c r="AS98" i="15"/>
  <c r="S98" i="15"/>
  <c r="M98" i="15"/>
  <c r="L98" i="15"/>
  <c r="K98" i="15"/>
  <c r="J98" i="15"/>
  <c r="I98" i="15"/>
  <c r="H98" i="15"/>
  <c r="G98" i="15"/>
  <c r="F98" i="15"/>
  <c r="E98" i="15"/>
  <c r="D98" i="15"/>
  <c r="C98" i="15"/>
  <c r="AU97" i="15"/>
  <c r="AT97" i="15"/>
  <c r="AS97" i="15"/>
  <c r="S97" i="15"/>
  <c r="M97" i="15"/>
  <c r="L97" i="15"/>
  <c r="K97" i="15"/>
  <c r="J97" i="15"/>
  <c r="I97" i="15"/>
  <c r="H97" i="15"/>
  <c r="G97" i="15"/>
  <c r="F97" i="15"/>
  <c r="E97" i="15"/>
  <c r="D97" i="15"/>
  <c r="C97" i="15"/>
  <c r="AU96" i="15"/>
  <c r="AT96" i="15"/>
  <c r="AS96" i="15"/>
  <c r="S96" i="15"/>
  <c r="M96" i="15"/>
  <c r="L96" i="15"/>
  <c r="K96" i="15"/>
  <c r="J96" i="15"/>
  <c r="I96" i="15"/>
  <c r="H96" i="15"/>
  <c r="G96" i="15"/>
  <c r="F96" i="15"/>
  <c r="E96" i="15"/>
  <c r="D96" i="15"/>
  <c r="C96" i="15"/>
  <c r="AU95" i="15"/>
  <c r="AT95" i="15"/>
  <c r="AS95" i="15"/>
  <c r="S95" i="15"/>
  <c r="M95" i="15"/>
  <c r="L95" i="15"/>
  <c r="K95" i="15"/>
  <c r="J95" i="15"/>
  <c r="I95" i="15"/>
  <c r="H95" i="15"/>
  <c r="G95" i="15"/>
  <c r="F95" i="15"/>
  <c r="E95" i="15"/>
  <c r="D95" i="15"/>
  <c r="C95" i="15"/>
  <c r="AU94" i="15"/>
  <c r="AT94" i="15"/>
  <c r="AS94" i="15"/>
  <c r="S94" i="15"/>
  <c r="M94" i="15"/>
  <c r="L94" i="15"/>
  <c r="K94" i="15"/>
  <c r="J94" i="15"/>
  <c r="I94" i="15"/>
  <c r="H94" i="15"/>
  <c r="G94" i="15"/>
  <c r="F94" i="15"/>
  <c r="E94" i="15"/>
  <c r="D94" i="15"/>
  <c r="C94" i="15"/>
  <c r="AU93" i="15"/>
  <c r="AT93" i="15"/>
  <c r="S93" i="15"/>
  <c r="M93" i="15"/>
  <c r="L93" i="15"/>
  <c r="K93" i="15"/>
  <c r="J93" i="15"/>
  <c r="I93" i="15"/>
  <c r="H93" i="15"/>
  <c r="G93" i="15"/>
  <c r="F93" i="15"/>
  <c r="E93" i="15"/>
  <c r="D93" i="15"/>
  <c r="C93" i="15"/>
  <c r="AU92" i="15"/>
  <c r="AT92" i="15"/>
  <c r="AS92" i="15"/>
  <c r="S92" i="15"/>
  <c r="M92" i="15"/>
  <c r="L92" i="15"/>
  <c r="BA148" i="15" s="1"/>
  <c r="BC148" i="15" s="1"/>
  <c r="K92" i="15"/>
  <c r="BA147" i="15" s="1"/>
  <c r="BC147" i="15" s="1"/>
  <c r="J92" i="15"/>
  <c r="BA146" i="15" s="1"/>
  <c r="BC146" i="15" s="1"/>
  <c r="I92" i="15"/>
  <c r="BA145" i="15" s="1"/>
  <c r="BC145" i="15" s="1"/>
  <c r="H92" i="15"/>
  <c r="BA144" i="15" s="1"/>
  <c r="BC144" i="15" s="1"/>
  <c r="G92" i="15"/>
  <c r="BA143" i="15" s="1"/>
  <c r="BC143" i="15" s="1"/>
  <c r="F92" i="15"/>
  <c r="BA142" i="15" s="1"/>
  <c r="BC142" i="15" s="1"/>
  <c r="E92" i="15"/>
  <c r="BA141" i="15" s="1"/>
  <c r="BC141" i="15" s="1"/>
  <c r="D92" i="15"/>
  <c r="BA140" i="15" s="1"/>
  <c r="BC140" i="15" s="1"/>
  <c r="C92" i="15"/>
  <c r="AU91" i="15"/>
  <c r="AT91" i="15"/>
  <c r="AS91" i="15"/>
  <c r="S91" i="15"/>
  <c r="M91" i="15"/>
  <c r="L91" i="15"/>
  <c r="K91" i="15"/>
  <c r="J91" i="15"/>
  <c r="I91" i="15"/>
  <c r="H91" i="15"/>
  <c r="G91" i="15"/>
  <c r="F91" i="15"/>
  <c r="E91" i="15"/>
  <c r="D91" i="15"/>
  <c r="C91" i="15"/>
  <c r="AU90" i="15"/>
  <c r="AT90" i="15"/>
  <c r="AS90" i="15"/>
  <c r="S90" i="15"/>
  <c r="M90" i="15"/>
  <c r="L90" i="15"/>
  <c r="K90" i="15"/>
  <c r="J90" i="15"/>
  <c r="I90" i="15"/>
  <c r="H90" i="15"/>
  <c r="G90" i="15"/>
  <c r="F90" i="15"/>
  <c r="E90" i="15"/>
  <c r="D90" i="15"/>
  <c r="C90" i="15"/>
  <c r="AU89" i="15"/>
  <c r="AT89" i="15"/>
  <c r="AS89" i="15"/>
  <c r="S89" i="15"/>
  <c r="L89" i="15"/>
  <c r="K89" i="15"/>
  <c r="J89" i="15"/>
  <c r="I89" i="15"/>
  <c r="H89" i="15"/>
  <c r="G89" i="15"/>
  <c r="F89" i="15"/>
  <c r="E89" i="15"/>
  <c r="D89" i="15"/>
  <c r="C89" i="15"/>
  <c r="AU88" i="15"/>
  <c r="AT88" i="15"/>
  <c r="AS88" i="15"/>
  <c r="S88" i="15"/>
  <c r="L88" i="15"/>
  <c r="K88" i="15"/>
  <c r="J88" i="15"/>
  <c r="I88" i="15"/>
  <c r="H88" i="15"/>
  <c r="G88" i="15"/>
  <c r="F88" i="15"/>
  <c r="E88" i="15"/>
  <c r="D88" i="15"/>
  <c r="C88" i="15"/>
  <c r="AU87" i="15"/>
  <c r="AT87" i="15"/>
  <c r="AS87" i="15"/>
  <c r="S87" i="15"/>
  <c r="L87" i="15"/>
  <c r="K87" i="15"/>
  <c r="J87" i="15"/>
  <c r="I87" i="15"/>
  <c r="H87" i="15"/>
  <c r="G87" i="15"/>
  <c r="F87" i="15"/>
  <c r="E87" i="15"/>
  <c r="D87" i="15"/>
  <c r="C87" i="15"/>
  <c r="AU86" i="15"/>
  <c r="AT86" i="15"/>
  <c r="AS86" i="15"/>
  <c r="S86" i="15"/>
  <c r="L86" i="15"/>
  <c r="K86" i="15"/>
  <c r="J86" i="15"/>
  <c r="I86" i="15"/>
  <c r="H86" i="15"/>
  <c r="G86" i="15"/>
  <c r="F86" i="15"/>
  <c r="E86" i="15"/>
  <c r="D86" i="15"/>
  <c r="C86" i="15"/>
  <c r="AU85" i="15"/>
  <c r="AT85" i="15"/>
  <c r="AS85" i="15"/>
  <c r="S85" i="15"/>
  <c r="L85" i="15"/>
  <c r="K85" i="15"/>
  <c r="J85" i="15"/>
  <c r="I85" i="15"/>
  <c r="H85" i="15"/>
  <c r="G85" i="15"/>
  <c r="F85" i="15"/>
  <c r="E85" i="15"/>
  <c r="D85" i="15"/>
  <c r="C85" i="15"/>
  <c r="AU84" i="15"/>
  <c r="AT84" i="15"/>
  <c r="AS84" i="15"/>
  <c r="S84" i="15"/>
  <c r="L84" i="15"/>
  <c r="K84" i="15"/>
  <c r="J84" i="15"/>
  <c r="I84" i="15"/>
  <c r="H84" i="15"/>
  <c r="G84" i="15"/>
  <c r="F84" i="15"/>
  <c r="E84" i="15"/>
  <c r="D84" i="15"/>
  <c r="C84" i="15"/>
  <c r="AZ83" i="15"/>
  <c r="AY83" i="15"/>
  <c r="AU83" i="15"/>
  <c r="AT83" i="15"/>
  <c r="AS83" i="15"/>
  <c r="S83" i="15"/>
  <c r="L83" i="15"/>
  <c r="K83" i="15"/>
  <c r="J83" i="15"/>
  <c r="I83" i="15"/>
  <c r="H83" i="15"/>
  <c r="G83" i="15"/>
  <c r="F83" i="15"/>
  <c r="E83" i="15"/>
  <c r="D83" i="15"/>
  <c r="C83" i="15"/>
  <c r="AU82" i="15"/>
  <c r="AT82" i="15"/>
  <c r="AS82" i="15"/>
  <c r="S82" i="15"/>
  <c r="L82" i="15"/>
  <c r="K82" i="15"/>
  <c r="J82" i="15"/>
  <c r="I82" i="15"/>
  <c r="H82" i="15"/>
  <c r="G82" i="15"/>
  <c r="F82" i="15"/>
  <c r="W82" i="15" s="1"/>
  <c r="E82" i="15"/>
  <c r="V82" i="15" s="1"/>
  <c r="D82" i="15"/>
  <c r="C82" i="15"/>
  <c r="T82" i="15" s="1"/>
  <c r="BB81" i="15"/>
  <c r="AU81" i="15"/>
  <c r="AT81" i="15"/>
  <c r="AS81" i="15"/>
  <c r="S81" i="15"/>
  <c r="L81" i="15"/>
  <c r="K81" i="15"/>
  <c r="J81" i="15"/>
  <c r="I81" i="15"/>
  <c r="H81" i="15"/>
  <c r="G81" i="15"/>
  <c r="F81" i="15"/>
  <c r="E81" i="15"/>
  <c r="D81" i="15"/>
  <c r="C81" i="15"/>
  <c r="BB80" i="15"/>
  <c r="AU80" i="15"/>
  <c r="AT80" i="15"/>
  <c r="AS80" i="15"/>
  <c r="S80" i="15"/>
  <c r="L80" i="15"/>
  <c r="K80" i="15"/>
  <c r="J80" i="15"/>
  <c r="I80" i="15"/>
  <c r="H80" i="15"/>
  <c r="G80" i="15"/>
  <c r="F80" i="15"/>
  <c r="E80" i="15"/>
  <c r="D80" i="15"/>
  <c r="C80" i="15"/>
  <c r="BB79" i="15"/>
  <c r="AU79" i="15"/>
  <c r="AT79" i="15"/>
  <c r="AS79" i="15"/>
  <c r="S79" i="15"/>
  <c r="L79" i="15"/>
  <c r="K79" i="15"/>
  <c r="J79" i="15"/>
  <c r="I79" i="15"/>
  <c r="H79" i="15"/>
  <c r="G79" i="15"/>
  <c r="F79" i="15"/>
  <c r="E79" i="15"/>
  <c r="D79" i="15"/>
  <c r="C79" i="15"/>
  <c r="BB78" i="15"/>
  <c r="AU78" i="15"/>
  <c r="AT78" i="15"/>
  <c r="AS78" i="15"/>
  <c r="S78" i="15"/>
  <c r="L78" i="15"/>
  <c r="K78" i="15"/>
  <c r="J78" i="15"/>
  <c r="I78" i="15"/>
  <c r="H78" i="15"/>
  <c r="G78" i="15"/>
  <c r="F78" i="15"/>
  <c r="E78" i="15"/>
  <c r="D78" i="15"/>
  <c r="C78" i="15"/>
  <c r="BB77" i="15"/>
  <c r="AU77" i="15"/>
  <c r="AT77" i="15"/>
  <c r="AS77" i="15"/>
  <c r="S77" i="15"/>
  <c r="L77" i="15"/>
  <c r="K77" i="15"/>
  <c r="J77" i="15"/>
  <c r="I77" i="15"/>
  <c r="H77" i="15"/>
  <c r="G77" i="15"/>
  <c r="F77" i="15"/>
  <c r="E77" i="15"/>
  <c r="D77" i="15"/>
  <c r="C77" i="15"/>
  <c r="BB76" i="15"/>
  <c r="AU76" i="15"/>
  <c r="AT76" i="15"/>
  <c r="AS76" i="15"/>
  <c r="S76" i="15"/>
  <c r="L76" i="15"/>
  <c r="K76" i="15"/>
  <c r="J76" i="15"/>
  <c r="I76" i="15"/>
  <c r="H76" i="15"/>
  <c r="G76" i="15"/>
  <c r="F76" i="15"/>
  <c r="E76" i="15"/>
  <c r="D76" i="15"/>
  <c r="C76" i="15"/>
  <c r="BB75" i="15"/>
  <c r="AU75" i="15"/>
  <c r="AT75" i="15"/>
  <c r="AS75" i="15"/>
  <c r="S75" i="15"/>
  <c r="L75" i="15"/>
  <c r="K75" i="15"/>
  <c r="J75" i="15"/>
  <c r="I75" i="15"/>
  <c r="H75" i="15"/>
  <c r="G75" i="15"/>
  <c r="F75" i="15"/>
  <c r="E75" i="15"/>
  <c r="D75" i="15"/>
  <c r="C75" i="15"/>
  <c r="BB74" i="15"/>
  <c r="AU74" i="15"/>
  <c r="AT74" i="15"/>
  <c r="AS74" i="15"/>
  <c r="S74" i="15"/>
  <c r="L74" i="15"/>
  <c r="BA98" i="15" s="1"/>
  <c r="BC98" i="15" s="1"/>
  <c r="K74" i="15"/>
  <c r="BA97" i="15" s="1"/>
  <c r="BC97" i="15" s="1"/>
  <c r="J74" i="15"/>
  <c r="I74" i="15"/>
  <c r="H74" i="15"/>
  <c r="BA94" i="15" s="1"/>
  <c r="BC94" i="15" s="1"/>
  <c r="G74" i="15"/>
  <c r="BA93" i="15" s="1"/>
  <c r="BC93" i="15" s="1"/>
  <c r="F74" i="15"/>
  <c r="BA92" i="15" s="1"/>
  <c r="BC92" i="15" s="1"/>
  <c r="E74" i="15"/>
  <c r="BA91" i="15" s="1"/>
  <c r="BC91" i="15" s="1"/>
  <c r="D74" i="15"/>
  <c r="BA90" i="15" s="1"/>
  <c r="BC90" i="15" s="1"/>
  <c r="C74" i="15"/>
  <c r="BB73" i="15"/>
  <c r="AU73" i="15"/>
  <c r="AT73" i="15"/>
  <c r="AS73" i="15"/>
  <c r="S73" i="15"/>
  <c r="L73" i="15"/>
  <c r="K73" i="15"/>
  <c r="J73" i="15"/>
  <c r="I73" i="15"/>
  <c r="H73" i="15"/>
  <c r="G73" i="15"/>
  <c r="F73" i="15"/>
  <c r="E73" i="15"/>
  <c r="D73" i="15"/>
  <c r="C73" i="15"/>
  <c r="BB72" i="15"/>
  <c r="AU72" i="15"/>
  <c r="AT72" i="15"/>
  <c r="AS72" i="15"/>
  <c r="S72" i="15"/>
  <c r="L72" i="15"/>
  <c r="K72" i="15"/>
  <c r="J72" i="15"/>
  <c r="I72" i="15"/>
  <c r="H72" i="15"/>
  <c r="G72" i="15"/>
  <c r="F72" i="15"/>
  <c r="E72" i="15"/>
  <c r="D72" i="15"/>
  <c r="C72" i="15"/>
  <c r="BA71" i="15"/>
  <c r="AU71" i="15"/>
  <c r="AT71" i="15"/>
  <c r="AS71" i="15"/>
  <c r="S71" i="15"/>
  <c r="L71" i="15"/>
  <c r="K71" i="15"/>
  <c r="AB71" i="15" s="1"/>
  <c r="J71" i="15"/>
  <c r="AA71" i="15" s="1"/>
  <c r="I71" i="15"/>
  <c r="Z71" i="15" s="1"/>
  <c r="H71" i="15"/>
  <c r="G71" i="15"/>
  <c r="F71" i="15"/>
  <c r="E71" i="15"/>
  <c r="D71" i="15"/>
  <c r="C71" i="15"/>
  <c r="AU70" i="15"/>
  <c r="AT70" i="15"/>
  <c r="AS70" i="15"/>
  <c r="S70" i="15"/>
  <c r="L70" i="15"/>
  <c r="K70" i="15"/>
  <c r="J70" i="15"/>
  <c r="I70" i="15"/>
  <c r="H70" i="15"/>
  <c r="G70" i="15"/>
  <c r="F70" i="15"/>
  <c r="E70" i="15"/>
  <c r="D70" i="15"/>
  <c r="BS15" i="15" s="1"/>
  <c r="C70" i="15"/>
  <c r="AU69" i="15"/>
  <c r="AT69" i="15"/>
  <c r="AS69" i="15"/>
  <c r="S69" i="15"/>
  <c r="L69" i="15"/>
  <c r="K69" i="15"/>
  <c r="J69" i="15"/>
  <c r="I69" i="15"/>
  <c r="H69" i="15"/>
  <c r="G69" i="15"/>
  <c r="F69" i="15"/>
  <c r="E69" i="15"/>
  <c r="D69" i="15"/>
  <c r="C69" i="15"/>
  <c r="AU68" i="15"/>
  <c r="AT68" i="15"/>
  <c r="AS68" i="15"/>
  <c r="S68" i="15"/>
  <c r="L68" i="15"/>
  <c r="K68" i="15"/>
  <c r="J68" i="15"/>
  <c r="I68" i="15"/>
  <c r="H68" i="15"/>
  <c r="G68" i="15"/>
  <c r="X68" i="15" s="1"/>
  <c r="F68" i="15"/>
  <c r="E68" i="15"/>
  <c r="D68" i="15"/>
  <c r="C68" i="15"/>
  <c r="AU67" i="15"/>
  <c r="AT67" i="15"/>
  <c r="AS67" i="15"/>
  <c r="S67" i="15"/>
  <c r="L67" i="15"/>
  <c r="K67" i="15"/>
  <c r="J67" i="15"/>
  <c r="AA67" i="15" s="1"/>
  <c r="I67" i="15"/>
  <c r="H67" i="15"/>
  <c r="G67" i="15"/>
  <c r="F67" i="15"/>
  <c r="E67" i="15"/>
  <c r="D67" i="15"/>
  <c r="C67" i="15"/>
  <c r="AZ66" i="15"/>
  <c r="AY66" i="15"/>
  <c r="AU66" i="15"/>
  <c r="AT66" i="15"/>
  <c r="AS66" i="15"/>
  <c r="S66" i="15"/>
  <c r="L66" i="15"/>
  <c r="K66" i="15"/>
  <c r="J66" i="15"/>
  <c r="I66" i="15"/>
  <c r="H66" i="15"/>
  <c r="G66" i="15"/>
  <c r="F66" i="15"/>
  <c r="E66" i="15"/>
  <c r="D66" i="15"/>
  <c r="C66" i="15"/>
  <c r="AU65" i="15"/>
  <c r="AT65" i="15"/>
  <c r="AS65" i="15"/>
  <c r="S65" i="15"/>
  <c r="L65" i="15"/>
  <c r="K65" i="15"/>
  <c r="J65" i="15"/>
  <c r="AA65" i="15" s="1"/>
  <c r="I65" i="15"/>
  <c r="Z65" i="15" s="1"/>
  <c r="H65" i="15"/>
  <c r="G65" i="15"/>
  <c r="F65" i="15"/>
  <c r="E65" i="15"/>
  <c r="D65" i="15"/>
  <c r="C65" i="15"/>
  <c r="BB64" i="15"/>
  <c r="AU64" i="15"/>
  <c r="AT64" i="15"/>
  <c r="AS64" i="15"/>
  <c r="S64" i="15"/>
  <c r="L64" i="15"/>
  <c r="K64" i="15"/>
  <c r="J64" i="15"/>
  <c r="I64" i="15"/>
  <c r="H64" i="15"/>
  <c r="Y64" i="15" s="1"/>
  <c r="G64" i="15"/>
  <c r="F64" i="15"/>
  <c r="E64" i="15"/>
  <c r="D64" i="15"/>
  <c r="C64" i="15"/>
  <c r="BB63" i="15"/>
  <c r="AU63" i="15"/>
  <c r="AT63" i="15"/>
  <c r="AS63" i="15"/>
  <c r="S63" i="15"/>
  <c r="L63" i="15"/>
  <c r="K63" i="15"/>
  <c r="J63" i="15"/>
  <c r="I63" i="15"/>
  <c r="H63" i="15"/>
  <c r="G63" i="15"/>
  <c r="F63" i="15"/>
  <c r="E63" i="15"/>
  <c r="D63" i="15"/>
  <c r="C63" i="15"/>
  <c r="BB62" i="15"/>
  <c r="AU62" i="15"/>
  <c r="AT62" i="15"/>
  <c r="AS62" i="15"/>
  <c r="S62" i="15"/>
  <c r="L62" i="15"/>
  <c r="AC62" i="15" s="1"/>
  <c r="K62" i="15"/>
  <c r="J62" i="15"/>
  <c r="I62" i="15"/>
  <c r="H62" i="15"/>
  <c r="G62" i="15"/>
  <c r="F62" i="15"/>
  <c r="E62" i="15"/>
  <c r="D62" i="15"/>
  <c r="C62" i="15"/>
  <c r="BB61" i="15"/>
  <c r="AU61" i="15"/>
  <c r="AT61" i="15"/>
  <c r="AS61" i="15"/>
  <c r="S61" i="15"/>
  <c r="L61" i="15"/>
  <c r="K61" i="15"/>
  <c r="J61" i="15"/>
  <c r="I61" i="15"/>
  <c r="P61" i="15" s="1"/>
  <c r="H61" i="15"/>
  <c r="G61" i="15"/>
  <c r="F61" i="15"/>
  <c r="E61" i="15"/>
  <c r="D61" i="15"/>
  <c r="C61" i="15"/>
  <c r="BB60" i="15"/>
  <c r="AU60" i="15"/>
  <c r="AT60" i="15"/>
  <c r="AS60" i="15"/>
  <c r="S60" i="15"/>
  <c r="L60" i="15"/>
  <c r="K60" i="15"/>
  <c r="J60" i="15"/>
  <c r="I60" i="15"/>
  <c r="H60" i="15"/>
  <c r="G60" i="15"/>
  <c r="F60" i="15"/>
  <c r="E60" i="15"/>
  <c r="D60" i="15"/>
  <c r="BO15" i="15" s="1"/>
  <c r="C60" i="15"/>
  <c r="BB59" i="15"/>
  <c r="AU59" i="15"/>
  <c r="AT59" i="15"/>
  <c r="AS59" i="15"/>
  <c r="S59" i="15"/>
  <c r="L59" i="15"/>
  <c r="AC59" i="15" s="1"/>
  <c r="K59" i="15"/>
  <c r="J59" i="15"/>
  <c r="I59" i="15"/>
  <c r="H59" i="15"/>
  <c r="G59" i="15"/>
  <c r="F59" i="15"/>
  <c r="E59" i="15"/>
  <c r="D59" i="15"/>
  <c r="C59" i="15"/>
  <c r="BB58" i="15"/>
  <c r="AU58" i="15"/>
  <c r="AT58" i="15"/>
  <c r="AS58" i="15"/>
  <c r="S58" i="15"/>
  <c r="L58" i="15"/>
  <c r="K58" i="15"/>
  <c r="J58" i="15"/>
  <c r="AA58" i="15" s="1"/>
  <c r="I58" i="15"/>
  <c r="H58" i="15"/>
  <c r="G58" i="15"/>
  <c r="F58" i="15"/>
  <c r="W58" i="15" s="1"/>
  <c r="E58" i="15"/>
  <c r="V58" i="15" s="1"/>
  <c r="D58" i="15"/>
  <c r="C58" i="15"/>
  <c r="T58" i="15" s="1"/>
  <c r="BB57" i="15"/>
  <c r="AU57" i="15"/>
  <c r="AT57" i="15"/>
  <c r="AS57" i="15"/>
  <c r="S57" i="15"/>
  <c r="L57" i="15"/>
  <c r="K57" i="15"/>
  <c r="J57" i="15"/>
  <c r="I57" i="15"/>
  <c r="H57" i="15"/>
  <c r="G57" i="15"/>
  <c r="F57" i="15"/>
  <c r="E57" i="15"/>
  <c r="D57" i="15"/>
  <c r="C57" i="15"/>
  <c r="BB56" i="15"/>
  <c r="AU56" i="15"/>
  <c r="AT56" i="15"/>
  <c r="AS56" i="15"/>
  <c r="S56" i="15"/>
  <c r="L56" i="15"/>
  <c r="K56" i="15"/>
  <c r="J56" i="15"/>
  <c r="I56" i="15"/>
  <c r="H56" i="15"/>
  <c r="G56" i="15"/>
  <c r="F56" i="15"/>
  <c r="E56" i="15"/>
  <c r="D56" i="15"/>
  <c r="C56" i="15"/>
  <c r="BB55" i="15"/>
  <c r="AU55" i="15"/>
  <c r="AT55" i="15"/>
  <c r="AS55" i="15"/>
  <c r="S55" i="15"/>
  <c r="L55" i="15"/>
  <c r="K55" i="15"/>
  <c r="J55" i="15"/>
  <c r="I55" i="15"/>
  <c r="H55" i="15"/>
  <c r="G55" i="15"/>
  <c r="F55" i="15"/>
  <c r="E55" i="15"/>
  <c r="D55" i="15"/>
  <c r="C55" i="15"/>
  <c r="BB54" i="15"/>
  <c r="BA54" i="15"/>
  <c r="AU54" i="15"/>
  <c r="AT54" i="15"/>
  <c r="AS54" i="15"/>
  <c r="S54" i="15"/>
  <c r="L54" i="15"/>
  <c r="K54" i="15"/>
  <c r="J54" i="15"/>
  <c r="I54" i="15"/>
  <c r="H54" i="15"/>
  <c r="G54" i="15"/>
  <c r="F54" i="15"/>
  <c r="E54" i="15"/>
  <c r="D54" i="15"/>
  <c r="C54" i="15"/>
  <c r="AU53" i="15"/>
  <c r="AT53" i="15"/>
  <c r="AS53" i="15"/>
  <c r="S53" i="15"/>
  <c r="L53" i="15"/>
  <c r="K53" i="15"/>
  <c r="J53" i="15"/>
  <c r="I53" i="15"/>
  <c r="H53" i="15"/>
  <c r="G53" i="15"/>
  <c r="F53" i="15"/>
  <c r="E53" i="15"/>
  <c r="D53" i="15"/>
  <c r="C53" i="15"/>
  <c r="AU52" i="15"/>
  <c r="AT52" i="15"/>
  <c r="AS52" i="15"/>
  <c r="S52" i="15"/>
  <c r="L52" i="15"/>
  <c r="K52" i="15"/>
  <c r="J52" i="15"/>
  <c r="I52" i="15"/>
  <c r="H52" i="15"/>
  <c r="G52" i="15"/>
  <c r="F52" i="15"/>
  <c r="W53" i="15" s="1"/>
  <c r="E52" i="15"/>
  <c r="V53" i="15" s="1"/>
  <c r="D52" i="15"/>
  <c r="U53" i="15" s="1"/>
  <c r="C52" i="15"/>
  <c r="AU51" i="15"/>
  <c r="AT51" i="15"/>
  <c r="AS51" i="15"/>
  <c r="S51" i="15"/>
  <c r="L51" i="15"/>
  <c r="K51" i="15"/>
  <c r="J51" i="15"/>
  <c r="I51" i="15"/>
  <c r="H51" i="15"/>
  <c r="G51" i="15"/>
  <c r="F51" i="15"/>
  <c r="E51" i="15"/>
  <c r="D51" i="15"/>
  <c r="C51" i="15"/>
  <c r="AU50" i="15"/>
  <c r="AT50" i="15"/>
  <c r="AS50" i="15"/>
  <c r="S50" i="15"/>
  <c r="L50" i="15"/>
  <c r="K50" i="15"/>
  <c r="J50" i="15"/>
  <c r="I50" i="15"/>
  <c r="H50" i="15"/>
  <c r="G50" i="15"/>
  <c r="F50" i="15"/>
  <c r="E50" i="15"/>
  <c r="D50" i="15"/>
  <c r="BK15" i="15" s="1"/>
  <c r="C50" i="15"/>
  <c r="AU49" i="15"/>
  <c r="AT49" i="15"/>
  <c r="AS49" i="15"/>
  <c r="S49" i="15"/>
  <c r="L49" i="15"/>
  <c r="K49" i="15"/>
  <c r="J49" i="15"/>
  <c r="I49" i="15"/>
  <c r="H49" i="15"/>
  <c r="G49" i="15"/>
  <c r="F49" i="15"/>
  <c r="E49" i="15"/>
  <c r="D49" i="15"/>
  <c r="C49" i="15"/>
  <c r="AU48" i="15"/>
  <c r="AT48" i="15"/>
  <c r="AS48" i="15"/>
  <c r="S48" i="15"/>
  <c r="L48" i="15"/>
  <c r="K48" i="15"/>
  <c r="J48" i="15"/>
  <c r="I48" i="15"/>
  <c r="H48" i="15"/>
  <c r="G48" i="15"/>
  <c r="F48" i="15"/>
  <c r="E48" i="15"/>
  <c r="D48" i="15"/>
  <c r="C48" i="15"/>
  <c r="BB47" i="15"/>
  <c r="AY47" i="15"/>
  <c r="AU47" i="15"/>
  <c r="AT47" i="15"/>
  <c r="AS47" i="15"/>
  <c r="S47" i="15"/>
  <c r="L47" i="15"/>
  <c r="K47" i="15"/>
  <c r="J47" i="15"/>
  <c r="I47" i="15"/>
  <c r="H47" i="15"/>
  <c r="G47" i="15"/>
  <c r="F47" i="15"/>
  <c r="E47" i="15"/>
  <c r="D47" i="15"/>
  <c r="C47" i="15"/>
  <c r="BB46" i="15"/>
  <c r="AY46" i="15"/>
  <c r="AU46" i="15"/>
  <c r="AT46" i="15"/>
  <c r="AS46" i="15"/>
  <c r="S46" i="15"/>
  <c r="L46" i="15"/>
  <c r="K46" i="15"/>
  <c r="J46" i="15"/>
  <c r="I46" i="15"/>
  <c r="H46" i="15"/>
  <c r="G46" i="15"/>
  <c r="F46" i="15"/>
  <c r="E46" i="15"/>
  <c r="D46" i="15"/>
  <c r="C46" i="15"/>
  <c r="BB45" i="15"/>
  <c r="AY45" i="15"/>
  <c r="AU45" i="15"/>
  <c r="AT45" i="15"/>
  <c r="AS45" i="15"/>
  <c r="S45" i="15"/>
  <c r="L45" i="15"/>
  <c r="K45" i="15"/>
  <c r="J45" i="15"/>
  <c r="I45" i="15"/>
  <c r="H45" i="15"/>
  <c r="G45" i="15"/>
  <c r="F45" i="15"/>
  <c r="E45" i="15"/>
  <c r="D45" i="15"/>
  <c r="C45" i="15"/>
  <c r="BB44" i="15"/>
  <c r="AY44" i="15"/>
  <c r="AU44" i="15"/>
  <c r="AT44" i="15"/>
  <c r="AS44" i="15"/>
  <c r="S44" i="15"/>
  <c r="L44" i="15"/>
  <c r="K44" i="15"/>
  <c r="J44" i="15"/>
  <c r="I44" i="15"/>
  <c r="H44" i="15"/>
  <c r="G44" i="15"/>
  <c r="F44" i="15"/>
  <c r="E44" i="15"/>
  <c r="D44" i="15"/>
  <c r="C44" i="15"/>
  <c r="BB43" i="15"/>
  <c r="AY43" i="15"/>
  <c r="AU43" i="15"/>
  <c r="AT43" i="15"/>
  <c r="AS43" i="15"/>
  <c r="S43" i="15"/>
  <c r="L43" i="15"/>
  <c r="K43" i="15"/>
  <c r="J43" i="15"/>
  <c r="I43" i="15"/>
  <c r="H43" i="15"/>
  <c r="G43" i="15"/>
  <c r="F43" i="15"/>
  <c r="E43" i="15"/>
  <c r="D43" i="15"/>
  <c r="C43" i="15"/>
  <c r="BB42" i="15"/>
  <c r="AY42" i="15"/>
  <c r="AU42" i="15"/>
  <c r="AT42" i="15"/>
  <c r="AS42" i="15"/>
  <c r="S42" i="15"/>
  <c r="L42" i="15"/>
  <c r="K42" i="15"/>
  <c r="J42" i="15"/>
  <c r="I42" i="15"/>
  <c r="H42" i="15"/>
  <c r="G42" i="15"/>
  <c r="F42" i="15"/>
  <c r="E42" i="15"/>
  <c r="D42" i="15"/>
  <c r="C42" i="15"/>
  <c r="BB41" i="15"/>
  <c r="AY41" i="15"/>
  <c r="AU41" i="15"/>
  <c r="AT41" i="15"/>
  <c r="AS41" i="15"/>
  <c r="S41" i="15"/>
  <c r="L41" i="15"/>
  <c r="K41" i="15"/>
  <c r="J41" i="15"/>
  <c r="I41" i="15"/>
  <c r="H41" i="15"/>
  <c r="G41" i="15"/>
  <c r="F41" i="15"/>
  <c r="E41" i="15"/>
  <c r="D41" i="15"/>
  <c r="C41" i="15"/>
  <c r="BB40" i="15"/>
  <c r="AY40" i="15"/>
  <c r="AU40" i="15"/>
  <c r="AT40" i="15"/>
  <c r="AS40" i="15"/>
  <c r="S40" i="15"/>
  <c r="L40" i="15"/>
  <c r="K40" i="15"/>
  <c r="J40" i="15"/>
  <c r="I40" i="15"/>
  <c r="H40" i="15"/>
  <c r="G40" i="15"/>
  <c r="F40" i="15"/>
  <c r="E40" i="15"/>
  <c r="D40" i="15"/>
  <c r="C40" i="15"/>
  <c r="BG10" i="15" s="1"/>
  <c r="BB39" i="15"/>
  <c r="AY39" i="15"/>
  <c r="AU39" i="15"/>
  <c r="AT39" i="15"/>
  <c r="AS39" i="15"/>
  <c r="S39" i="15"/>
  <c r="L39" i="15"/>
  <c r="K39" i="15"/>
  <c r="J39" i="15"/>
  <c r="I39" i="15"/>
  <c r="H39" i="15"/>
  <c r="G39" i="15"/>
  <c r="F39" i="15"/>
  <c r="E39" i="15"/>
  <c r="D39" i="15"/>
  <c r="C39" i="15"/>
  <c r="BB38" i="15"/>
  <c r="AY38" i="15"/>
  <c r="AU38" i="15"/>
  <c r="AT38" i="15"/>
  <c r="AS38" i="15"/>
  <c r="S38" i="15"/>
  <c r="L38" i="15"/>
  <c r="K38" i="15"/>
  <c r="J38" i="15"/>
  <c r="I38" i="15"/>
  <c r="H38" i="15"/>
  <c r="Y38" i="15" s="1"/>
  <c r="G38" i="15"/>
  <c r="F38" i="15"/>
  <c r="E38" i="15"/>
  <c r="D38" i="15"/>
  <c r="C38" i="15"/>
  <c r="BB37" i="15"/>
  <c r="BA37" i="15"/>
  <c r="AY37" i="15"/>
  <c r="AU37" i="15"/>
  <c r="AT37" i="15"/>
  <c r="AS37" i="15"/>
  <c r="S37" i="15"/>
  <c r="L37" i="15"/>
  <c r="K37" i="15"/>
  <c r="J37" i="15"/>
  <c r="I37" i="15"/>
  <c r="H37" i="15"/>
  <c r="G37" i="15"/>
  <c r="F37" i="15"/>
  <c r="E37" i="15"/>
  <c r="D37" i="15"/>
  <c r="U37" i="15" s="1"/>
  <c r="C37" i="15"/>
  <c r="T37" i="15" s="1"/>
  <c r="AU36" i="15"/>
  <c r="AT36" i="15"/>
  <c r="AS36" i="15"/>
  <c r="S36" i="15"/>
  <c r="L36" i="15"/>
  <c r="K36" i="15"/>
  <c r="J36" i="15"/>
  <c r="I36" i="15"/>
  <c r="H36" i="15"/>
  <c r="G36" i="15"/>
  <c r="F36" i="15"/>
  <c r="E36" i="15"/>
  <c r="D36" i="15"/>
  <c r="C36" i="15"/>
  <c r="AU35" i="15"/>
  <c r="AT35" i="15"/>
  <c r="AS35" i="15"/>
  <c r="S35" i="15"/>
  <c r="L35" i="15"/>
  <c r="K35" i="15"/>
  <c r="J35" i="15"/>
  <c r="I35" i="15"/>
  <c r="H35" i="15"/>
  <c r="G35" i="15"/>
  <c r="F35" i="15"/>
  <c r="E35" i="15"/>
  <c r="D35" i="15"/>
  <c r="C35" i="15"/>
  <c r="AU34" i="15"/>
  <c r="AT34" i="15"/>
  <c r="AS34" i="15"/>
  <c r="S34" i="15"/>
  <c r="L34" i="15"/>
  <c r="K34" i="15"/>
  <c r="J34" i="15"/>
  <c r="I34" i="15"/>
  <c r="H34" i="15"/>
  <c r="G34" i="15"/>
  <c r="F34" i="15"/>
  <c r="E34" i="15"/>
  <c r="D34" i="15"/>
  <c r="C34" i="15"/>
  <c r="AU33" i="15"/>
  <c r="AT33" i="15"/>
  <c r="AS33" i="15"/>
  <c r="S33" i="15"/>
  <c r="L33" i="15"/>
  <c r="K33" i="15"/>
  <c r="J33" i="15"/>
  <c r="I33" i="15"/>
  <c r="H33" i="15"/>
  <c r="G33" i="15"/>
  <c r="F33" i="15"/>
  <c r="E33" i="15"/>
  <c r="D33" i="15"/>
  <c r="C33" i="15"/>
  <c r="BC32" i="15"/>
  <c r="BB32" i="15"/>
  <c r="AU32" i="15"/>
  <c r="AT32" i="15"/>
  <c r="AS32" i="15"/>
  <c r="S32" i="15"/>
  <c r="L32" i="15"/>
  <c r="K32" i="15"/>
  <c r="J32" i="15"/>
  <c r="I32" i="15"/>
  <c r="H32" i="15"/>
  <c r="G32" i="15"/>
  <c r="F32" i="15"/>
  <c r="E32" i="15"/>
  <c r="D32" i="15"/>
  <c r="C32" i="15"/>
  <c r="AU31" i="15"/>
  <c r="AT31" i="15"/>
  <c r="AS31" i="15"/>
  <c r="S31" i="15"/>
  <c r="L31" i="15"/>
  <c r="K31" i="15"/>
  <c r="J31" i="15"/>
  <c r="I31" i="15"/>
  <c r="H31" i="15"/>
  <c r="G31" i="15"/>
  <c r="F31" i="15"/>
  <c r="E31" i="15"/>
  <c r="D31" i="15"/>
  <c r="C31" i="15"/>
  <c r="AY30" i="15"/>
  <c r="AU30" i="15"/>
  <c r="AT30" i="15"/>
  <c r="AS30" i="15"/>
  <c r="S30" i="15"/>
  <c r="L30" i="15"/>
  <c r="K30" i="15"/>
  <c r="J30" i="15"/>
  <c r="I30" i="15"/>
  <c r="H30" i="15"/>
  <c r="G30" i="15"/>
  <c r="F30" i="15"/>
  <c r="E30" i="15"/>
  <c r="D30" i="15"/>
  <c r="C30" i="15"/>
  <c r="CH29" i="15"/>
  <c r="CD29" i="15"/>
  <c r="BZ29" i="15"/>
  <c r="BV29" i="15"/>
  <c r="BR29" i="15"/>
  <c r="BN29" i="15"/>
  <c r="BJ29" i="15"/>
  <c r="AY29" i="15"/>
  <c r="AU29" i="15"/>
  <c r="AT29" i="15"/>
  <c r="AS29" i="15"/>
  <c r="S29" i="15"/>
  <c r="L29" i="15"/>
  <c r="K29" i="15"/>
  <c r="J29" i="15"/>
  <c r="I29" i="15"/>
  <c r="H29" i="15"/>
  <c r="G29" i="15"/>
  <c r="F29" i="15"/>
  <c r="E29" i="15"/>
  <c r="D29" i="15"/>
  <c r="C29" i="15"/>
  <c r="CH28" i="15"/>
  <c r="BZ28" i="15"/>
  <c r="BV28" i="15"/>
  <c r="BN28" i="15"/>
  <c r="BJ28" i="15"/>
  <c r="AY28" i="15"/>
  <c r="AU28" i="15"/>
  <c r="AT28" i="15"/>
  <c r="AS28" i="15"/>
  <c r="S28" i="15"/>
  <c r="L28" i="15"/>
  <c r="K28" i="15"/>
  <c r="J28" i="15"/>
  <c r="I28" i="15"/>
  <c r="H28" i="15"/>
  <c r="G28" i="15"/>
  <c r="F28" i="15"/>
  <c r="E28" i="15"/>
  <c r="D28" i="15"/>
  <c r="C28" i="15"/>
  <c r="AY27" i="15"/>
  <c r="AU27" i="15"/>
  <c r="AT27" i="15"/>
  <c r="AS27" i="15"/>
  <c r="S27" i="15"/>
  <c r="L27" i="15"/>
  <c r="K27" i="15"/>
  <c r="J27" i="15"/>
  <c r="I27" i="15"/>
  <c r="H27" i="15"/>
  <c r="G27" i="15"/>
  <c r="F27" i="15"/>
  <c r="E27" i="15"/>
  <c r="D27" i="15"/>
  <c r="C27" i="15"/>
  <c r="AY26" i="15"/>
  <c r="AU26" i="15"/>
  <c r="AT26" i="15"/>
  <c r="AS26" i="15"/>
  <c r="S26" i="15"/>
  <c r="L26" i="15"/>
  <c r="K26" i="15"/>
  <c r="J26" i="15"/>
  <c r="I26" i="15"/>
  <c r="H26" i="15"/>
  <c r="G26" i="15"/>
  <c r="F26" i="15"/>
  <c r="E26" i="15"/>
  <c r="D26" i="15"/>
  <c r="C26" i="15"/>
  <c r="AY25" i="15"/>
  <c r="AU25" i="15"/>
  <c r="AT25" i="15"/>
  <c r="AS25" i="15"/>
  <c r="S25" i="15"/>
  <c r="L25" i="15"/>
  <c r="K25" i="15"/>
  <c r="J25" i="15"/>
  <c r="I25" i="15"/>
  <c r="H25" i="15"/>
  <c r="G25" i="15"/>
  <c r="F25" i="15"/>
  <c r="E25" i="15"/>
  <c r="D25" i="15"/>
  <c r="C25" i="15"/>
  <c r="AY24" i="15"/>
  <c r="AU24" i="15"/>
  <c r="AT24" i="15"/>
  <c r="AS24" i="15"/>
  <c r="S24" i="15"/>
  <c r="L24" i="15"/>
  <c r="K24" i="15"/>
  <c r="J24" i="15"/>
  <c r="I24" i="15"/>
  <c r="H24" i="15"/>
  <c r="G24" i="15"/>
  <c r="F24" i="15"/>
  <c r="E24" i="15"/>
  <c r="D24" i="15"/>
  <c r="C24" i="15"/>
  <c r="AY23" i="15"/>
  <c r="AU23" i="15"/>
  <c r="AT23" i="15"/>
  <c r="AS23" i="15"/>
  <c r="S23" i="15"/>
  <c r="L23" i="15"/>
  <c r="K23" i="15"/>
  <c r="J23" i="15"/>
  <c r="I23" i="15"/>
  <c r="H23" i="15"/>
  <c r="G23" i="15"/>
  <c r="F23" i="15"/>
  <c r="E23" i="15"/>
  <c r="D23" i="15"/>
  <c r="C23" i="15"/>
  <c r="AY22" i="15"/>
  <c r="AU22" i="15"/>
  <c r="AT22" i="15"/>
  <c r="AS22" i="15"/>
  <c r="S22" i="15"/>
  <c r="L22" i="15"/>
  <c r="K22" i="15"/>
  <c r="J22" i="15"/>
  <c r="I22" i="15"/>
  <c r="H22" i="15"/>
  <c r="G22" i="15"/>
  <c r="F22" i="15"/>
  <c r="E22" i="15"/>
  <c r="D22" i="15"/>
  <c r="C22" i="15"/>
  <c r="DE22" i="15"/>
  <c r="DF23" i="15" s="1"/>
  <c r="DD22" i="15"/>
  <c r="DC22" i="15"/>
  <c r="DB22" i="15"/>
  <c r="DA22" i="15"/>
  <c r="CZ22" i="15"/>
  <c r="CY22" i="15"/>
  <c r="CX22" i="15"/>
  <c r="CW22" i="15"/>
  <c r="CV22" i="15"/>
  <c r="CT22" i="15"/>
  <c r="CS22" i="15"/>
  <c r="CR22" i="15"/>
  <c r="CQ22" i="15"/>
  <c r="CP22" i="15"/>
  <c r="CO22" i="15"/>
  <c r="CN22" i="15"/>
  <c r="CM22" i="15"/>
  <c r="CL22" i="15"/>
  <c r="AY21" i="15"/>
  <c r="AU21" i="15"/>
  <c r="AT21" i="15"/>
  <c r="AS21" i="15"/>
  <c r="S21" i="15"/>
  <c r="L21" i="15"/>
  <c r="K21" i="15"/>
  <c r="J21" i="15"/>
  <c r="I21" i="15"/>
  <c r="H21" i="15"/>
  <c r="G21" i="15"/>
  <c r="F21" i="15"/>
  <c r="E21" i="15"/>
  <c r="D21" i="15"/>
  <c r="C21" i="15"/>
  <c r="CI20" i="15"/>
  <c r="CE20" i="15"/>
  <c r="AY20" i="15"/>
  <c r="AX20" i="15"/>
  <c r="AU20" i="15"/>
  <c r="AT20" i="15"/>
  <c r="AS20" i="15"/>
  <c r="S20" i="15"/>
  <c r="L20" i="15"/>
  <c r="K20" i="15"/>
  <c r="J20" i="15"/>
  <c r="I20" i="15"/>
  <c r="H20" i="15"/>
  <c r="G20" i="15"/>
  <c r="F20" i="15"/>
  <c r="E20" i="15"/>
  <c r="D20" i="15"/>
  <c r="C20" i="15"/>
  <c r="AU19" i="15"/>
  <c r="AT19" i="15"/>
  <c r="AS19" i="15"/>
  <c r="S19" i="15"/>
  <c r="L19" i="15"/>
  <c r="K19" i="15"/>
  <c r="J19" i="15"/>
  <c r="I19" i="15"/>
  <c r="H19" i="15"/>
  <c r="G19" i="15"/>
  <c r="F19" i="15"/>
  <c r="E19" i="15"/>
  <c r="D19" i="15"/>
  <c r="C19" i="15"/>
  <c r="AU18" i="15"/>
  <c r="AT18" i="15"/>
  <c r="AS18" i="15"/>
  <c r="S18" i="15"/>
  <c r="L18" i="15"/>
  <c r="K18" i="15"/>
  <c r="J18" i="15"/>
  <c r="I18" i="15"/>
  <c r="H18" i="15"/>
  <c r="G18" i="15"/>
  <c r="F18" i="15"/>
  <c r="E18" i="15"/>
  <c r="D18" i="15"/>
  <c r="C18" i="15"/>
  <c r="AU17" i="15"/>
  <c r="AT17" i="15"/>
  <c r="AS17" i="15"/>
  <c r="S17" i="15"/>
  <c r="L17" i="15"/>
  <c r="K17" i="15"/>
  <c r="J17" i="15"/>
  <c r="I17" i="15"/>
  <c r="H17" i="15"/>
  <c r="G17" i="15"/>
  <c r="F17" i="15"/>
  <c r="E17" i="15"/>
  <c r="D17" i="15"/>
  <c r="C17" i="15"/>
  <c r="DE17" i="15"/>
  <c r="DF18" i="15" s="1"/>
  <c r="DD17" i="15"/>
  <c r="DC17" i="15"/>
  <c r="DB17" i="15"/>
  <c r="DA17" i="15"/>
  <c r="CZ17" i="15"/>
  <c r="CY17" i="15"/>
  <c r="CX17" i="15"/>
  <c r="CW17" i="15"/>
  <c r="CV17" i="15"/>
  <c r="CE16" i="15"/>
  <c r="CT17" i="15"/>
  <c r="CS17" i="15"/>
  <c r="CR17" i="15"/>
  <c r="CQ17" i="15"/>
  <c r="CP17" i="15"/>
  <c r="CO17" i="15"/>
  <c r="CN17" i="15"/>
  <c r="CM17" i="15"/>
  <c r="CL17" i="15"/>
  <c r="CL18" i="15" s="1"/>
  <c r="AU16" i="15"/>
  <c r="AT16" i="15"/>
  <c r="AS16" i="15"/>
  <c r="S16" i="15"/>
  <c r="L16" i="15"/>
  <c r="K16" i="15"/>
  <c r="J16" i="15"/>
  <c r="I16" i="15"/>
  <c r="H16" i="15"/>
  <c r="G16" i="15"/>
  <c r="F16" i="15"/>
  <c r="E16" i="15"/>
  <c r="D16" i="15"/>
  <c r="C16" i="15"/>
  <c r="CI15" i="15"/>
  <c r="CE15" i="15"/>
  <c r="AU15" i="15"/>
  <c r="AT15" i="15"/>
  <c r="AS15" i="15"/>
  <c r="S15" i="15"/>
  <c r="L15" i="15"/>
  <c r="K15" i="15"/>
  <c r="J15" i="15"/>
  <c r="I15" i="15"/>
  <c r="H15" i="15"/>
  <c r="G15" i="15"/>
  <c r="F15" i="15"/>
  <c r="E15" i="15"/>
  <c r="D15" i="15"/>
  <c r="C15" i="15"/>
  <c r="BB14" i="15"/>
  <c r="AY14" i="15"/>
  <c r="AU14" i="15"/>
  <c r="AT14" i="15"/>
  <c r="AS14" i="15"/>
  <c r="S14" i="15"/>
  <c r="L14" i="15"/>
  <c r="K14" i="15"/>
  <c r="J14" i="15"/>
  <c r="I14" i="15"/>
  <c r="H14" i="15"/>
  <c r="G14" i="15"/>
  <c r="F14" i="15"/>
  <c r="E14" i="15"/>
  <c r="D14" i="15"/>
  <c r="C14" i="15"/>
  <c r="BB13" i="15"/>
  <c r="AY13" i="15"/>
  <c r="AU13" i="15"/>
  <c r="AT13" i="15"/>
  <c r="AS13" i="15"/>
  <c r="S13" i="15"/>
  <c r="L13" i="15"/>
  <c r="K13" i="15"/>
  <c r="J13" i="15"/>
  <c r="I13" i="15"/>
  <c r="H13" i="15"/>
  <c r="G13" i="15"/>
  <c r="F13" i="15"/>
  <c r="E13" i="15"/>
  <c r="D13" i="15"/>
  <c r="C13" i="15"/>
  <c r="BB12" i="15"/>
  <c r="AY12" i="15"/>
  <c r="AU12" i="15"/>
  <c r="AT12" i="15"/>
  <c r="AS12" i="15"/>
  <c r="S12" i="15"/>
  <c r="L12" i="15"/>
  <c r="K12" i="15"/>
  <c r="J12" i="15"/>
  <c r="I12" i="15"/>
  <c r="H12" i="15"/>
  <c r="G12" i="15"/>
  <c r="F12" i="15"/>
  <c r="E12" i="15"/>
  <c r="D12" i="15"/>
  <c r="C12" i="15"/>
  <c r="T12" i="15" s="1"/>
  <c r="DE12" i="15"/>
  <c r="DF13" i="15" s="1"/>
  <c r="DD12" i="15"/>
  <c r="DC12" i="15"/>
  <c r="DB12" i="15"/>
  <c r="DA12" i="15"/>
  <c r="CZ12" i="15"/>
  <c r="CY12" i="15"/>
  <c r="CX12" i="15"/>
  <c r="CW12" i="15"/>
  <c r="CV12" i="15"/>
  <c r="CU12" i="15"/>
  <c r="CT12" i="15"/>
  <c r="CS12" i="15"/>
  <c r="CR12" i="15"/>
  <c r="CQ12" i="15"/>
  <c r="CP12" i="15"/>
  <c r="CO12" i="15"/>
  <c r="CN12" i="15"/>
  <c r="CM12" i="15"/>
  <c r="CL12" i="15"/>
  <c r="CL13" i="15" s="1"/>
  <c r="BB11" i="15"/>
  <c r="AY11" i="15"/>
  <c r="AU11" i="15"/>
  <c r="AT11" i="15"/>
  <c r="AS11" i="15"/>
  <c r="S11" i="15"/>
  <c r="L11" i="15"/>
  <c r="K11" i="15"/>
  <c r="J11" i="15"/>
  <c r="I11" i="15"/>
  <c r="H11" i="15"/>
  <c r="G11" i="15"/>
  <c r="F11" i="15"/>
  <c r="E11" i="15"/>
  <c r="D11" i="15"/>
  <c r="C11" i="15"/>
  <c r="CI10" i="15"/>
  <c r="CE10" i="15"/>
  <c r="BB10" i="15"/>
  <c r="AY10" i="15"/>
  <c r="AU10" i="15"/>
  <c r="AT10" i="15"/>
  <c r="AS10" i="15"/>
  <c r="S10" i="15"/>
  <c r="L10" i="15"/>
  <c r="K10" i="15"/>
  <c r="J10" i="15"/>
  <c r="I10" i="15"/>
  <c r="H10" i="15"/>
  <c r="G10" i="15"/>
  <c r="F10" i="15"/>
  <c r="E10" i="15"/>
  <c r="D10" i="15"/>
  <c r="C10" i="15"/>
  <c r="BB9" i="15"/>
  <c r="AY9" i="15"/>
  <c r="AU9" i="15"/>
  <c r="AT9" i="15"/>
  <c r="AS9" i="15"/>
  <c r="S9" i="15"/>
  <c r="L9" i="15"/>
  <c r="K9" i="15"/>
  <c r="J9" i="15"/>
  <c r="I9" i="15"/>
  <c r="H9" i="15"/>
  <c r="G9" i="15"/>
  <c r="F9" i="15"/>
  <c r="E9" i="15"/>
  <c r="D9" i="15"/>
  <c r="C9" i="15"/>
  <c r="BB8" i="15"/>
  <c r="AY8" i="15"/>
  <c r="AU8" i="15"/>
  <c r="AT8" i="15"/>
  <c r="AS8" i="15"/>
  <c r="S8" i="15"/>
  <c r="L8" i="15"/>
  <c r="K8" i="15"/>
  <c r="J8" i="15"/>
  <c r="I8" i="15"/>
  <c r="H8" i="15"/>
  <c r="G8" i="15"/>
  <c r="F8" i="15"/>
  <c r="E8" i="15"/>
  <c r="D8" i="15"/>
  <c r="C8" i="15"/>
  <c r="BB7" i="15"/>
  <c r="AY7" i="15"/>
  <c r="AU7" i="15"/>
  <c r="AT7" i="15"/>
  <c r="AS7" i="15"/>
  <c r="S7" i="15"/>
  <c r="L7" i="15"/>
  <c r="K7" i="15"/>
  <c r="J7" i="15"/>
  <c r="I7" i="15"/>
  <c r="H7" i="15"/>
  <c r="Y7" i="15" s="1"/>
  <c r="G7" i="15"/>
  <c r="F7" i="15"/>
  <c r="E7" i="15"/>
  <c r="D7" i="15"/>
  <c r="C7" i="15"/>
  <c r="N7" i="15" s="1"/>
  <c r="CI6" i="15"/>
  <c r="CE6" i="15"/>
  <c r="BB6" i="15"/>
  <c r="AY6" i="15"/>
  <c r="AU6" i="15"/>
  <c r="AT6" i="15"/>
  <c r="AS6" i="15"/>
  <c r="S6" i="15"/>
  <c r="L6" i="15"/>
  <c r="K6" i="15"/>
  <c r="J6" i="15"/>
  <c r="I6" i="15"/>
  <c r="H6" i="15"/>
  <c r="G6" i="15"/>
  <c r="F6" i="15"/>
  <c r="E6" i="15"/>
  <c r="D6" i="15"/>
  <c r="C6" i="15"/>
  <c r="BB5" i="15"/>
  <c r="AY5" i="15"/>
  <c r="AU5" i="15"/>
  <c r="AT5" i="15"/>
  <c r="AS5" i="15"/>
  <c r="L5" i="15"/>
  <c r="K5" i="15"/>
  <c r="J5" i="15"/>
  <c r="I5" i="15"/>
  <c r="H5" i="15"/>
  <c r="G5" i="15"/>
  <c r="F5" i="15"/>
  <c r="E5" i="15"/>
  <c r="D5" i="15"/>
  <c r="C5" i="15"/>
  <c r="BB4" i="15"/>
  <c r="BA4" i="15"/>
  <c r="AX4" i="15"/>
  <c r="Z74" i="15" l="1"/>
  <c r="BA95" i="15"/>
  <c r="BC95" i="15" s="1"/>
  <c r="X80" i="15"/>
  <c r="BA109" i="15"/>
  <c r="BC109" i="15" s="1"/>
  <c r="BW20" i="15"/>
  <c r="BA111" i="15"/>
  <c r="BC111" i="15" s="1"/>
  <c r="BA112" i="15"/>
  <c r="BC112" i="15" s="1"/>
  <c r="BA113" i="15"/>
  <c r="BC113" i="15" s="1"/>
  <c r="BA114" i="15"/>
  <c r="BC114" i="15" s="1"/>
  <c r="T11" i="15"/>
  <c r="W38" i="15"/>
  <c r="AC39" i="15"/>
  <c r="P32" i="15"/>
  <c r="P35" i="15"/>
  <c r="V111" i="15"/>
  <c r="W111" i="15"/>
  <c r="AY4" i="15"/>
  <c r="AC106" i="15"/>
  <c r="AA74" i="15"/>
  <c r="BA96" i="15"/>
  <c r="BC96" i="15" s="1"/>
  <c r="Y80" i="15"/>
  <c r="BA110" i="15"/>
  <c r="BC110" i="15" s="1"/>
  <c r="BA89" i="15"/>
  <c r="BC89" i="15" s="1"/>
  <c r="BC100" i="15" s="1"/>
  <c r="BC139" i="15"/>
  <c r="BW10" i="15"/>
  <c r="BA105" i="15"/>
  <c r="BC105" i="15" s="1"/>
  <c r="BW15" i="15"/>
  <c r="BW17" i="15" s="1"/>
  <c r="BW18" i="15" s="1"/>
  <c r="BA106" i="15"/>
  <c r="BC106" i="15" s="1"/>
  <c r="BC116" i="15" s="1"/>
  <c r="BA107" i="15"/>
  <c r="BC107" i="15" s="1"/>
  <c r="BC150" i="15"/>
  <c r="BO10" i="15"/>
  <c r="BO12" i="15" s="1"/>
  <c r="BO13" i="15" s="1"/>
  <c r="BR28" i="15"/>
  <c r="CA10" i="15"/>
  <c r="CA12" i="15" s="1"/>
  <c r="CA13" i="15" s="1"/>
  <c r="CD28" i="15"/>
  <c r="N90" i="15"/>
  <c r="N91" i="15"/>
  <c r="U97" i="15"/>
  <c r="V97" i="15"/>
  <c r="Y100" i="15"/>
  <c r="BA108" i="15"/>
  <c r="BC108" i="15" s="1"/>
  <c r="T65" i="15"/>
  <c r="X17" i="15"/>
  <c r="O7" i="15"/>
  <c r="T54" i="15"/>
  <c r="X19" i="15"/>
  <c r="V37" i="15"/>
  <c r="V51" i="15"/>
  <c r="AA99" i="15"/>
  <c r="U31" i="15"/>
  <c r="W37" i="15"/>
  <c r="AB64" i="15"/>
  <c r="AA76" i="15"/>
  <c r="V31" i="15"/>
  <c r="W60" i="15"/>
  <c r="V63" i="15"/>
  <c r="AB67" i="15"/>
  <c r="AA79" i="15"/>
  <c r="O18" i="15"/>
  <c r="AC89" i="15"/>
  <c r="Y86" i="15"/>
  <c r="X88" i="15"/>
  <c r="Z100" i="15"/>
  <c r="AA100" i="15"/>
  <c r="Y96" i="15"/>
  <c r="AC100" i="15"/>
  <c r="AC98" i="15"/>
  <c r="AB95" i="15"/>
  <c r="X110" i="15"/>
  <c r="P106" i="15"/>
  <c r="X105" i="15"/>
  <c r="AB106" i="15"/>
  <c r="Z91" i="15"/>
  <c r="O110" i="15"/>
  <c r="X37" i="15"/>
  <c r="Z106" i="15"/>
  <c r="T52" i="15"/>
  <c r="AB55" i="15"/>
  <c r="X67" i="15"/>
  <c r="Y67" i="15"/>
  <c r="BC71" i="15"/>
  <c r="AB92" i="15"/>
  <c r="N81" i="15"/>
  <c r="P105" i="15"/>
  <c r="T104" i="15"/>
  <c r="V104" i="15"/>
  <c r="W104" i="15"/>
  <c r="Z108" i="15"/>
  <c r="AB105" i="15"/>
  <c r="X108" i="15"/>
  <c r="Y108" i="15"/>
  <c r="T53" i="15"/>
  <c r="W108" i="15"/>
  <c r="T110" i="15"/>
  <c r="N52" i="15"/>
  <c r="U52" i="15"/>
  <c r="T35" i="15"/>
  <c r="T49" i="15"/>
  <c r="AA38" i="15"/>
  <c r="U49" i="15"/>
  <c r="W52" i="15"/>
  <c r="N10" i="15"/>
  <c r="W26" i="15"/>
  <c r="AB91" i="15"/>
  <c r="T97" i="15"/>
  <c r="O97" i="15"/>
  <c r="BA46" i="15"/>
  <c r="BC46" i="15" s="1"/>
  <c r="V18" i="15"/>
  <c r="AB51" i="15"/>
  <c r="AC41" i="15"/>
  <c r="AA48" i="15"/>
  <c r="U90" i="15"/>
  <c r="AA91" i="15"/>
  <c r="AC95" i="15"/>
  <c r="Y98" i="15"/>
  <c r="T43" i="15"/>
  <c r="T96" i="15"/>
  <c r="Z44" i="15"/>
  <c r="CU17" i="15"/>
  <c r="CU18" i="15" s="1"/>
  <c r="AA70" i="15"/>
  <c r="Y79" i="15"/>
  <c r="X81" i="15"/>
  <c r="W84" i="15"/>
  <c r="X90" i="15"/>
  <c r="O5" i="15"/>
  <c r="W11" i="15"/>
  <c r="W16" i="15"/>
  <c r="V39" i="15"/>
  <c r="U62" i="15"/>
  <c r="Y81" i="15"/>
  <c r="V96" i="15"/>
  <c r="BF15" i="15"/>
  <c r="BF17" i="15" s="1"/>
  <c r="Z80" i="15"/>
  <c r="Y61" i="15"/>
  <c r="AB85" i="15"/>
  <c r="V90" i="15"/>
  <c r="AB44" i="15"/>
  <c r="W81" i="15"/>
  <c r="V84" i="15"/>
  <c r="AC91" i="15"/>
  <c r="Y94" i="15"/>
  <c r="AC13" i="15"/>
  <c r="AC44" i="15"/>
  <c r="AX7" i="15"/>
  <c r="AZ7" i="15" s="1"/>
  <c r="AX9" i="15"/>
  <c r="AZ9" i="15" s="1"/>
  <c r="AC69" i="15"/>
  <c r="U10" i="15"/>
  <c r="V15" i="15"/>
  <c r="CR18" i="15"/>
  <c r="AA17" i="15"/>
  <c r="X71" i="15"/>
  <c r="V74" i="15"/>
  <c r="AB17" i="15"/>
  <c r="AC21" i="15"/>
  <c r="Y71" i="15"/>
  <c r="U80" i="15"/>
  <c r="AA36" i="15"/>
  <c r="AC64" i="15"/>
  <c r="V19" i="15"/>
  <c r="AA39" i="15"/>
  <c r="AC43" i="15"/>
  <c r="Y46" i="15"/>
  <c r="AA72" i="15"/>
  <c r="W83" i="15"/>
  <c r="V100" i="15"/>
  <c r="AA101" i="15"/>
  <c r="N9" i="15"/>
  <c r="W19" i="15"/>
  <c r="V38" i="15"/>
  <c r="AB63" i="15"/>
  <c r="AB72" i="15"/>
  <c r="AA75" i="15"/>
  <c r="P78" i="15"/>
  <c r="X83" i="15"/>
  <c r="AB98" i="15"/>
  <c r="T103" i="15"/>
  <c r="Y17" i="15"/>
  <c r="P26" i="15"/>
  <c r="Y52" i="15"/>
  <c r="U67" i="15"/>
  <c r="W70" i="15"/>
  <c r="Z82" i="15"/>
  <c r="AA88" i="15"/>
  <c r="T95" i="15"/>
  <c r="Y99" i="15"/>
  <c r="T10" i="15"/>
  <c r="U15" i="15"/>
  <c r="P17" i="15"/>
  <c r="V21" i="15"/>
  <c r="T48" i="15"/>
  <c r="V67" i="15"/>
  <c r="X70" i="15"/>
  <c r="AA82" i="15"/>
  <c r="Y91" i="15"/>
  <c r="AA95" i="15"/>
  <c r="Z99" i="15"/>
  <c r="BW12" i="15"/>
  <c r="BW13" i="15" s="1"/>
  <c r="BA77" i="15"/>
  <c r="BC77" i="15" s="1"/>
  <c r="X34" i="15"/>
  <c r="AC71" i="15"/>
  <c r="Y88" i="15"/>
  <c r="Y34" i="15"/>
  <c r="X58" i="15"/>
  <c r="AB65" i="15"/>
  <c r="V70" i="15"/>
  <c r="AB74" i="15"/>
  <c r="V54" i="15"/>
  <c r="P82" i="15"/>
  <c r="W54" i="15"/>
  <c r="P70" i="15"/>
  <c r="P80" i="15"/>
  <c r="V98" i="15"/>
  <c r="X15" i="15"/>
  <c r="AC17" i="15"/>
  <c r="Y21" i="15"/>
  <c r="AA44" i="15"/>
  <c r="AC51" i="15"/>
  <c r="BO17" i="15"/>
  <c r="BO18" i="15" s="1"/>
  <c r="AC85" i="15"/>
  <c r="W98" i="15"/>
  <c r="W18" i="15"/>
  <c r="U18" i="15"/>
  <c r="W20" i="15"/>
  <c r="P21" i="15"/>
  <c r="V61" i="15"/>
  <c r="T69" i="15"/>
  <c r="N80" i="15"/>
  <c r="Z36" i="15"/>
  <c r="O80" i="15"/>
  <c r="V66" i="15"/>
  <c r="AC73" i="15"/>
  <c r="Z87" i="15"/>
  <c r="AB25" i="15"/>
  <c r="AC76" i="15"/>
  <c r="AC25" i="15"/>
  <c r="T27" i="15"/>
  <c r="AA28" i="15"/>
  <c r="AX29" i="15"/>
  <c r="AZ29" i="15" s="1"/>
  <c r="AA33" i="15"/>
  <c r="U35" i="15"/>
  <c r="AC36" i="15"/>
  <c r="X39" i="15"/>
  <c r="AB47" i="15"/>
  <c r="W75" i="15"/>
  <c r="AC79" i="15"/>
  <c r="Z81" i="15"/>
  <c r="N86" i="15"/>
  <c r="AA90" i="15"/>
  <c r="W93" i="15"/>
  <c r="AA10" i="15"/>
  <c r="AB36" i="15"/>
  <c r="V75" i="15"/>
  <c r="T80" i="15"/>
  <c r="AA20" i="15"/>
  <c r="W9" i="15"/>
  <c r="T20" i="15"/>
  <c r="AB28" i="15"/>
  <c r="V36" i="15"/>
  <c r="AA43" i="15"/>
  <c r="W46" i="15"/>
  <c r="Y63" i="15"/>
  <c r="Y66" i="15"/>
  <c r="X75" i="15"/>
  <c r="W78" i="15"/>
  <c r="AA81" i="15"/>
  <c r="U86" i="15"/>
  <c r="AB90" i="15"/>
  <c r="W39" i="15"/>
  <c r="AC67" i="15"/>
  <c r="AB79" i="15"/>
  <c r="V9" i="15"/>
  <c r="X9" i="15"/>
  <c r="U19" i="15"/>
  <c r="V27" i="15"/>
  <c r="AC28" i="15"/>
  <c r="W36" i="15"/>
  <c r="T38" i="15"/>
  <c r="AB43" i="15"/>
  <c r="X46" i="15"/>
  <c r="Z72" i="15"/>
  <c r="X78" i="15"/>
  <c r="Z79" i="15"/>
  <c r="O58" i="15"/>
  <c r="U58" i="15"/>
  <c r="O68" i="15"/>
  <c r="P9" i="15"/>
  <c r="BK10" i="15"/>
  <c r="BK12" i="15" s="1"/>
  <c r="BK13" i="15" s="1"/>
  <c r="T51" i="15"/>
  <c r="T50" i="15"/>
  <c r="CX23" i="15"/>
  <c r="BS8" i="15"/>
  <c r="BW7" i="15"/>
  <c r="BW8" i="15" s="1"/>
  <c r="O9" i="15"/>
  <c r="O50" i="15"/>
  <c r="T67" i="15"/>
  <c r="N67" i="15"/>
  <c r="T68" i="15"/>
  <c r="U7" i="15"/>
  <c r="N68" i="15"/>
  <c r="U95" i="15"/>
  <c r="O95" i="15"/>
  <c r="BF10" i="15"/>
  <c r="T31" i="15"/>
  <c r="O67" i="15"/>
  <c r="CN7" i="15"/>
  <c r="U38" i="15"/>
  <c r="T61" i="15"/>
  <c r="CO7" i="15"/>
  <c r="CO8" i="15" s="1"/>
  <c r="Y6" i="15"/>
  <c r="O11" i="15"/>
  <c r="V17" i="15"/>
  <c r="N32" i="15"/>
  <c r="U61" i="15"/>
  <c r="CP7" i="15"/>
  <c r="CN18" i="15"/>
  <c r="T59" i="15"/>
  <c r="AA61" i="15"/>
  <c r="Z85" i="15"/>
  <c r="T87" i="15"/>
  <c r="T7" i="15"/>
  <c r="U25" i="15"/>
  <c r="T29" i="15"/>
  <c r="BA5" i="15"/>
  <c r="BC5" i="15" s="1"/>
  <c r="T30" i="15"/>
  <c r="X59" i="15"/>
  <c r="T75" i="15"/>
  <c r="T8" i="15"/>
  <c r="T9" i="15"/>
  <c r="N47" i="15"/>
  <c r="V52" i="15"/>
  <c r="BO7" i="15"/>
  <c r="BO8" i="15" s="1"/>
  <c r="AX40" i="15"/>
  <c r="AZ40" i="15" s="1"/>
  <c r="CA7" i="15"/>
  <c r="CA8" i="15" s="1"/>
  <c r="V8" i="15"/>
  <c r="V7" i="15"/>
  <c r="N5" i="15"/>
  <c r="AX5" i="15"/>
  <c r="AZ5" i="15" s="1"/>
  <c r="CL7" i="15"/>
  <c r="CL8" i="15" s="1"/>
  <c r="W8" i="15"/>
  <c r="W7" i="15"/>
  <c r="T18" i="15"/>
  <c r="N18" i="15"/>
  <c r="X26" i="15"/>
  <c r="U59" i="15"/>
  <c r="O59" i="15"/>
  <c r="AB70" i="15"/>
  <c r="X76" i="15"/>
  <c r="AA85" i="15"/>
  <c r="U87" i="15"/>
  <c r="T32" i="15"/>
  <c r="V35" i="15"/>
  <c r="AC70" i="15"/>
  <c r="AC81" i="15"/>
  <c r="T84" i="15"/>
  <c r="U96" i="15"/>
  <c r="T25" i="15"/>
  <c r="X10" i="15"/>
  <c r="AX6" i="15"/>
  <c r="AZ6" i="15" s="1"/>
  <c r="U20" i="15"/>
  <c r="Y22" i="15"/>
  <c r="V25" i="15"/>
  <c r="O29" i="15"/>
  <c r="U29" i="15"/>
  <c r="BA6" i="15"/>
  <c r="BC6" i="15" s="1"/>
  <c r="AB52" i="15"/>
  <c r="X72" i="15"/>
  <c r="AA73" i="15"/>
  <c r="N95" i="15"/>
  <c r="U9" i="15"/>
  <c r="Y10" i="15"/>
  <c r="P11" i="15"/>
  <c r="U51" i="15"/>
  <c r="Y72" i="15"/>
  <c r="BW22" i="15"/>
  <c r="BW23" i="15" s="1"/>
  <c r="W33" i="15"/>
  <c r="P57" i="15"/>
  <c r="Z70" i="15"/>
  <c r="AA77" i="15"/>
  <c r="Y89" i="15"/>
  <c r="O92" i="15"/>
  <c r="P98" i="15"/>
  <c r="Y103" i="15"/>
  <c r="CQ7" i="15"/>
  <c r="T78" i="15"/>
  <c r="CR7" i="15"/>
  <c r="AB7" i="15"/>
  <c r="AX22" i="15"/>
  <c r="AZ22" i="15" s="1"/>
  <c r="AX24" i="15"/>
  <c r="AZ24" i="15" s="1"/>
  <c r="Z66" i="15"/>
  <c r="Z86" i="15"/>
  <c r="AA18" i="15"/>
  <c r="AA66" i="15"/>
  <c r="X106" i="15"/>
  <c r="T109" i="15"/>
  <c r="AB16" i="15"/>
  <c r="Z17" i="15"/>
  <c r="AZ20" i="15"/>
  <c r="X27" i="15"/>
  <c r="Y106" i="15"/>
  <c r="AC18" i="15"/>
  <c r="Y57" i="15"/>
  <c r="T92" i="15"/>
  <c r="T26" i="15"/>
  <c r="X33" i="15"/>
  <c r="T57" i="15"/>
  <c r="AA57" i="15"/>
  <c r="W61" i="15"/>
  <c r="W65" i="15"/>
  <c r="P73" i="15"/>
  <c r="AB77" i="15"/>
  <c r="W85" i="15"/>
  <c r="P89" i="15"/>
  <c r="V92" i="15"/>
  <c r="AA98" i="15"/>
  <c r="P102" i="15"/>
  <c r="X51" i="15"/>
  <c r="N59" i="15"/>
  <c r="CY23" i="15"/>
  <c r="O30" i="15"/>
  <c r="AX43" i="15"/>
  <c r="AZ43" i="15" s="1"/>
  <c r="AA9" i="15"/>
  <c r="CZ23" i="15"/>
  <c r="X25" i="15"/>
  <c r="AC7" i="15"/>
  <c r="DA23" i="15"/>
  <c r="N30" i="15"/>
  <c r="P94" i="15"/>
  <c r="Z18" i="15"/>
  <c r="BA73" i="15"/>
  <c r="BC73" i="15" s="1"/>
  <c r="AA16" i="15"/>
  <c r="W27" i="15"/>
  <c r="AC90" i="15"/>
  <c r="AA110" i="15"/>
  <c r="AB18" i="15"/>
  <c r="AC34" i="15"/>
  <c r="O49" i="15"/>
  <c r="N61" i="15"/>
  <c r="AB66" i="15"/>
  <c r="AY16" i="15"/>
  <c r="W14" i="15"/>
  <c r="Y27" i="15"/>
  <c r="Z42" i="15"/>
  <c r="Y49" i="15"/>
  <c r="AC63" i="15"/>
  <c r="AC66" i="15"/>
  <c r="AC86" i="15"/>
  <c r="V22" i="15"/>
  <c r="X36" i="15"/>
  <c r="Y45" i="15"/>
  <c r="BA39" i="15"/>
  <c r="BC39" i="15" s="1"/>
  <c r="X65" i="15"/>
  <c r="Y70" i="15"/>
  <c r="N72" i="15"/>
  <c r="AC77" i="15"/>
  <c r="Y82" i="15"/>
  <c r="X86" i="15"/>
  <c r="W92" i="15"/>
  <c r="T101" i="15"/>
  <c r="V105" i="15"/>
  <c r="Y93" i="15"/>
  <c r="V26" i="15"/>
  <c r="W32" i="15"/>
  <c r="AA53" i="15"/>
  <c r="Y65" i="15"/>
  <c r="AB73" i="15"/>
  <c r="W76" i="15"/>
  <c r="Y85" i="15"/>
  <c r="W88" i="15"/>
  <c r="AB89" i="15"/>
  <c r="X92" i="15"/>
  <c r="AC99" i="15"/>
  <c r="AB102" i="15"/>
  <c r="AB58" i="15"/>
  <c r="T62" i="15"/>
  <c r="BA55" i="15"/>
  <c r="BC55" i="15" s="1"/>
  <c r="P69" i="15"/>
  <c r="AB10" i="15"/>
  <c r="X12" i="15"/>
  <c r="U23" i="15"/>
  <c r="O23" i="15"/>
  <c r="T28" i="15"/>
  <c r="P44" i="15"/>
  <c r="AC58" i="15"/>
  <c r="AC57" i="15"/>
  <c r="P58" i="15"/>
  <c r="P87" i="15"/>
  <c r="U100" i="15"/>
  <c r="O99" i="15"/>
  <c r="AC10" i="15"/>
  <c r="Y12" i="15"/>
  <c r="P18" i="15"/>
  <c r="T22" i="15"/>
  <c r="N22" i="15"/>
  <c r="V23" i="15"/>
  <c r="AA35" i="15"/>
  <c r="AA34" i="15"/>
  <c r="AB53" i="15"/>
  <c r="BA57" i="15"/>
  <c r="BC57" i="15" s="1"/>
  <c r="P86" i="15"/>
  <c r="T93" i="15"/>
  <c r="T94" i="15"/>
  <c r="AB9" i="15"/>
  <c r="CZ18" i="15"/>
  <c r="U22" i="15"/>
  <c r="X38" i="15"/>
  <c r="AX21" i="15"/>
  <c r="AZ21" i="15" s="1"/>
  <c r="T42" i="15"/>
  <c r="U46" i="15"/>
  <c r="AA47" i="15"/>
  <c r="U48" i="15"/>
  <c r="AA52" i="15"/>
  <c r="Z67" i="15"/>
  <c r="P76" i="15"/>
  <c r="AB86" i="15"/>
  <c r="Z90" i="15"/>
  <c r="P90" i="15"/>
  <c r="W100" i="15"/>
  <c r="T107" i="15"/>
  <c r="U16" i="15"/>
  <c r="AA21" i="15"/>
  <c r="AB50" i="15"/>
  <c r="AX46" i="15"/>
  <c r="AZ46" i="15" s="1"/>
  <c r="X66" i="15"/>
  <c r="N13" i="15"/>
  <c r="T13" i="15"/>
  <c r="Y74" i="15"/>
  <c r="Y73" i="15"/>
  <c r="DB23" i="15"/>
  <c r="AB59" i="15"/>
  <c r="U72" i="15"/>
  <c r="O72" i="15"/>
  <c r="CS18" i="15"/>
  <c r="AC56" i="15"/>
  <c r="BA47" i="15"/>
  <c r="BC47" i="15" s="1"/>
  <c r="CT18" i="15"/>
  <c r="AX10" i="15"/>
  <c r="AZ10" i="15" s="1"/>
  <c r="Y20" i="15"/>
  <c r="U45" i="15"/>
  <c r="O45" i="15"/>
  <c r="P67" i="15"/>
  <c r="T74" i="15"/>
  <c r="N74" i="15"/>
  <c r="W86" i="15"/>
  <c r="DE7" i="15"/>
  <c r="DF8" i="15" s="1"/>
  <c r="AB21" i="15"/>
  <c r="AX47" i="15"/>
  <c r="AZ47" i="15" s="1"/>
  <c r="AC50" i="15"/>
  <c r="W51" i="15"/>
  <c r="V64" i="15"/>
  <c r="AC65" i="15"/>
  <c r="BA72" i="15"/>
  <c r="BC72" i="15" s="1"/>
  <c r="U110" i="15"/>
  <c r="U109" i="15"/>
  <c r="O109" i="15"/>
  <c r="V77" i="15"/>
  <c r="V76" i="15"/>
  <c r="Y8" i="15"/>
  <c r="Y9" i="15"/>
  <c r="W12" i="15"/>
  <c r="O10" i="15"/>
  <c r="O56" i="15"/>
  <c r="BA43" i="15"/>
  <c r="BC43" i="15" s="1"/>
  <c r="Y56" i="15"/>
  <c r="AC48" i="15"/>
  <c r="Z57" i="15"/>
  <c r="AB57" i="15"/>
  <c r="T16" i="15"/>
  <c r="P81" i="15"/>
  <c r="Z49" i="15"/>
  <c r="N36" i="15"/>
  <c r="AX39" i="15"/>
  <c r="AZ39" i="15" s="1"/>
  <c r="U44" i="15"/>
  <c r="Z45" i="15"/>
  <c r="AA49" i="15"/>
  <c r="Y51" i="15"/>
  <c r="T73" i="15"/>
  <c r="T91" i="15"/>
  <c r="Z92" i="15"/>
  <c r="V102" i="15"/>
  <c r="V101" i="15"/>
  <c r="O105" i="15"/>
  <c r="U105" i="15"/>
  <c r="W109" i="15"/>
  <c r="BW28" i="15"/>
  <c r="N108" i="15"/>
  <c r="U107" i="15"/>
  <c r="U106" i="15"/>
  <c r="O106" i="15"/>
  <c r="Z46" i="15"/>
  <c r="P46" i="15"/>
  <c r="CE17" i="15"/>
  <c r="CE18" i="15" s="1"/>
  <c r="W66" i="15"/>
  <c r="Y92" i="15"/>
  <c r="O19" i="15"/>
  <c r="Y19" i="15"/>
  <c r="AA25" i="15"/>
  <c r="O36" i="15"/>
  <c r="O44" i="15"/>
  <c r="V49" i="15"/>
  <c r="V48" i="15"/>
  <c r="AB49" i="15"/>
  <c r="U73" i="15"/>
  <c r="W77" i="15"/>
  <c r="U91" i="15"/>
  <c r="W101" i="15"/>
  <c r="N102" i="15"/>
  <c r="X109" i="15"/>
  <c r="AC20" i="15"/>
  <c r="AC19" i="15"/>
  <c r="P48" i="15"/>
  <c r="Z48" i="15"/>
  <c r="U108" i="15"/>
  <c r="O108" i="15"/>
  <c r="V13" i="15"/>
  <c r="DC23" i="15"/>
  <c r="AC29" i="15"/>
  <c r="W13" i="15"/>
  <c r="V47" i="15"/>
  <c r="V46" i="15"/>
  <c r="O8" i="15"/>
  <c r="U26" i="15"/>
  <c r="O26" i="15"/>
  <c r="O75" i="15"/>
  <c r="U75" i="15"/>
  <c r="O107" i="15"/>
  <c r="V107" i="15"/>
  <c r="O86" i="15"/>
  <c r="CA15" i="15"/>
  <c r="CA17" i="15" s="1"/>
  <c r="CA18" i="15" s="1"/>
  <c r="W21" i="15"/>
  <c r="AX25" i="15"/>
  <c r="AZ25" i="15" s="1"/>
  <c r="X42" i="15"/>
  <c r="X21" i="15"/>
  <c r="T45" i="15"/>
  <c r="N45" i="15"/>
  <c r="P20" i="15"/>
  <c r="AX11" i="15"/>
  <c r="AZ11" i="15" s="1"/>
  <c r="Z20" i="15"/>
  <c r="U74" i="15"/>
  <c r="O74" i="15"/>
  <c r="T15" i="15"/>
  <c r="T14" i="15"/>
  <c r="N14" i="15"/>
  <c r="P19" i="15"/>
  <c r="Z19" i="15"/>
  <c r="U24" i="15"/>
  <c r="P36" i="15"/>
  <c r="AX41" i="15"/>
  <c r="AZ41" i="15" s="1"/>
  <c r="W44" i="15"/>
  <c r="AB45" i="15"/>
  <c r="W49" i="15"/>
  <c r="W48" i="15"/>
  <c r="AC49" i="15"/>
  <c r="Y50" i="15"/>
  <c r="V65" i="15"/>
  <c r="V73" i="15"/>
  <c r="V91" i="15"/>
  <c r="W106" i="15"/>
  <c r="W105" i="15"/>
  <c r="N106" i="15"/>
  <c r="Y110" i="15"/>
  <c r="Y109" i="15"/>
  <c r="V12" i="15"/>
  <c r="V11" i="15"/>
  <c r="BG29" i="15"/>
  <c r="BC54" i="15"/>
  <c r="AX8" i="15"/>
  <c r="AZ8" i="15" s="1"/>
  <c r="X35" i="15"/>
  <c r="V109" i="15"/>
  <c r="U14" i="15"/>
  <c r="AA19" i="15"/>
  <c r="V20" i="15"/>
  <c r="T34" i="15"/>
  <c r="AB35" i="15"/>
  <c r="AX42" i="15"/>
  <c r="AZ42" i="15" s="1"/>
  <c r="X44" i="15"/>
  <c r="Y58" i="15"/>
  <c r="Y59" i="15"/>
  <c r="AC60" i="15"/>
  <c r="P64" i="15"/>
  <c r="AA64" i="15"/>
  <c r="W74" i="15"/>
  <c r="W73" i="15"/>
  <c r="O77" i="15"/>
  <c r="Y77" i="15"/>
  <c r="W23" i="15"/>
  <c r="W22" i="15"/>
  <c r="O38" i="15"/>
  <c r="BC4" i="15"/>
  <c r="P65" i="15"/>
  <c r="T105" i="15"/>
  <c r="V24" i="15"/>
  <c r="N11" i="15"/>
  <c r="U11" i="15"/>
  <c r="V14" i="15"/>
  <c r="AB20" i="15"/>
  <c r="AB19" i="15"/>
  <c r="CL23" i="15"/>
  <c r="BA8" i="15"/>
  <c r="BC8" i="15" s="1"/>
  <c r="AC35" i="15"/>
  <c r="Y44" i="15"/>
  <c r="T47" i="15"/>
  <c r="P49" i="15"/>
  <c r="Z58" i="15"/>
  <c r="X74" i="15"/>
  <c r="X73" i="15"/>
  <c r="T108" i="15"/>
  <c r="AA109" i="15"/>
  <c r="X107" i="15"/>
  <c r="X18" i="15"/>
  <c r="T33" i="15"/>
  <c r="Y18" i="15"/>
  <c r="U33" i="15"/>
  <c r="T81" i="15"/>
  <c r="T83" i="15"/>
  <c r="Y84" i="15"/>
  <c r="P84" i="15"/>
  <c r="Z107" i="15"/>
  <c r="CM7" i="15"/>
  <c r="W6" i="15"/>
  <c r="AC12" i="15"/>
  <c r="AC22" i="15"/>
  <c r="Y33" i="15"/>
  <c r="AB76" i="15"/>
  <c r="U81" i="15"/>
  <c r="AA106" i="15"/>
  <c r="X6" i="15"/>
  <c r="AB14" i="15"/>
  <c r="BA56" i="15"/>
  <c r="BC56" i="15" s="1"/>
  <c r="X61" i="15"/>
  <c r="AC72" i="15"/>
  <c r="V81" i="15"/>
  <c r="V83" i="15"/>
  <c r="N100" i="15"/>
  <c r="AB107" i="15"/>
  <c r="AC107" i="15"/>
  <c r="Z6" i="15"/>
  <c r="O51" i="15"/>
  <c r="W79" i="15"/>
  <c r="O81" i="15"/>
  <c r="AC83" i="15"/>
  <c r="Y97" i="15"/>
  <c r="N107" i="15"/>
  <c r="X99" i="15"/>
  <c r="BA78" i="15"/>
  <c r="BC78" i="15" s="1"/>
  <c r="AC84" i="15"/>
  <c r="AX14" i="15"/>
  <c r="AZ14" i="15" s="1"/>
  <c r="X8" i="15"/>
  <c r="U8" i="15"/>
  <c r="V28" i="15"/>
  <c r="N29" i="15"/>
  <c r="BC37" i="15"/>
  <c r="V40" i="15"/>
  <c r="N49" i="15"/>
  <c r="AB62" i="15"/>
  <c r="V69" i="15"/>
  <c r="P72" i="15"/>
  <c r="P74" i="15"/>
  <c r="AA89" i="15"/>
  <c r="P99" i="15"/>
  <c r="AC105" i="15"/>
  <c r="AX26" i="15"/>
  <c r="AZ26" i="15" s="1"/>
  <c r="Y107" i="15"/>
  <c r="V6" i="15"/>
  <c r="P71" i="15"/>
  <c r="AX13" i="15"/>
  <c r="AZ13" i="15" s="1"/>
  <c r="CV13" i="15"/>
  <c r="V10" i="15"/>
  <c r="W28" i="15"/>
  <c r="N35" i="15"/>
  <c r="N37" i="15"/>
  <c r="W40" i="15"/>
  <c r="AB42" i="15"/>
  <c r="Y42" i="15"/>
  <c r="AA54" i="15"/>
  <c r="V57" i="15"/>
  <c r="V59" i="15"/>
  <c r="V60" i="15"/>
  <c r="BA64" i="15"/>
  <c r="BC64" i="15" s="1"/>
  <c r="N65" i="15"/>
  <c r="O66" i="15"/>
  <c r="W69" i="15"/>
  <c r="N78" i="15"/>
  <c r="AA80" i="15"/>
  <c r="W87" i="15"/>
  <c r="AB88" i="15"/>
  <c r="X98" i="15"/>
  <c r="AA103" i="15"/>
  <c r="AB110" i="15"/>
  <c r="Y16" i="15"/>
  <c r="AB46" i="15"/>
  <c r="AB94" i="15"/>
  <c r="AC110" i="15"/>
  <c r="Y13" i="15"/>
  <c r="U42" i="15"/>
  <c r="N92" i="15"/>
  <c r="AX12" i="15"/>
  <c r="AZ12" i="15" s="1"/>
  <c r="W10" i="15"/>
  <c r="T19" i="15"/>
  <c r="BS20" i="15"/>
  <c r="BS22" i="15" s="1"/>
  <c r="BS23" i="15" s="1"/>
  <c r="CA24" i="15"/>
  <c r="X28" i="15"/>
  <c r="W31" i="15"/>
  <c r="O37" i="15"/>
  <c r="X40" i="15"/>
  <c r="AC42" i="15"/>
  <c r="X52" i="15"/>
  <c r="W57" i="15"/>
  <c r="BA63" i="15"/>
  <c r="BC63" i="15" s="1"/>
  <c r="O65" i="15"/>
  <c r="W67" i="15"/>
  <c r="U68" i="15"/>
  <c r="X69" i="15"/>
  <c r="AB75" i="15"/>
  <c r="P79" i="15"/>
  <c r="AB80" i="15"/>
  <c r="Y83" i="15"/>
  <c r="X87" i="15"/>
  <c r="AC88" i="15"/>
  <c r="AB103" i="15"/>
  <c r="AA105" i="15"/>
  <c r="X13" i="15"/>
  <c r="AC94" i="15"/>
  <c r="Y28" i="15"/>
  <c r="AC32" i="15"/>
  <c r="Y40" i="15"/>
  <c r="Y53" i="15"/>
  <c r="X57" i="15"/>
  <c r="X60" i="15"/>
  <c r="Z73" i="15"/>
  <c r="V78" i="15"/>
  <c r="AC80" i="15"/>
  <c r="Y87" i="15"/>
  <c r="V95" i="15"/>
  <c r="Z95" i="15"/>
  <c r="AC103" i="15"/>
  <c r="DC18" i="15"/>
  <c r="DD23" i="15"/>
  <c r="DE23" i="15"/>
  <c r="CN13" i="15"/>
  <c r="CS7" i="15"/>
  <c r="CW23" i="15"/>
  <c r="CT7" i="15"/>
  <c r="DD18" i="15"/>
  <c r="BF7" i="15"/>
  <c r="DB7" i="15"/>
  <c r="BK7" i="15"/>
  <c r="BK8" i="15" s="1"/>
  <c r="CM23" i="15"/>
  <c r="DA13" i="15"/>
  <c r="CE11" i="15"/>
  <c r="CE12" i="15" s="1"/>
  <c r="CE13" i="15" s="1"/>
  <c r="CO13" i="15"/>
  <c r="CZ13" i="15"/>
  <c r="CT13" i="15"/>
  <c r="CP18" i="15"/>
  <c r="CI21" i="15"/>
  <c r="CI22" i="15" s="1"/>
  <c r="CI23" i="15" s="1"/>
  <c r="BS17" i="15"/>
  <c r="BS18" i="15" s="1"/>
  <c r="BG7" i="15"/>
  <c r="CE7" i="15"/>
  <c r="CE8" i="15" s="1"/>
  <c r="DC7" i="15"/>
  <c r="CI5" i="15"/>
  <c r="CI7" i="15" s="1"/>
  <c r="CI8" i="15" s="1"/>
  <c r="DD7" i="15"/>
  <c r="CN23" i="15"/>
  <c r="BO29" i="15"/>
  <c r="CY18" i="15"/>
  <c r="CR23" i="15"/>
  <c r="CS23" i="15"/>
  <c r="CI11" i="15"/>
  <c r="CI12" i="15" s="1"/>
  <c r="CI13" i="15" s="1"/>
  <c r="DB18" i="15"/>
  <c r="DA18" i="15"/>
  <c r="BG12" i="15"/>
  <c r="CO23" i="15"/>
  <c r="AB23" i="15"/>
  <c r="AB24" i="15"/>
  <c r="AX28" i="15"/>
  <c r="AZ28" i="15" s="1"/>
  <c r="AA30" i="15"/>
  <c r="BA12" i="15"/>
  <c r="BC12" i="15" s="1"/>
  <c r="AC38" i="15"/>
  <c r="AC37" i="15"/>
  <c r="X54" i="15"/>
  <c r="N71" i="15"/>
  <c r="T71" i="15"/>
  <c r="T72" i="15"/>
  <c r="V85" i="15"/>
  <c r="V86" i="15"/>
  <c r="W95" i="15"/>
  <c r="W94" i="15"/>
  <c r="Z10" i="15"/>
  <c r="P10" i="15"/>
  <c r="AC23" i="15"/>
  <c r="AC24" i="15"/>
  <c r="V29" i="15"/>
  <c r="BA13" i="15"/>
  <c r="BC13" i="15" s="1"/>
  <c r="AB30" i="15"/>
  <c r="P34" i="15"/>
  <c r="Z35" i="15"/>
  <c r="Z34" i="15"/>
  <c r="P37" i="15"/>
  <c r="AB39" i="15"/>
  <c r="AB40" i="15"/>
  <c r="Y54" i="15"/>
  <c r="W17" i="15"/>
  <c r="U43" i="15"/>
  <c r="O43" i="15"/>
  <c r="Z54" i="15"/>
  <c r="P54" i="15"/>
  <c r="V71" i="15"/>
  <c r="V72" i="15"/>
  <c r="BB83" i="15"/>
  <c r="O101" i="15"/>
  <c r="U101" i="15"/>
  <c r="AA62" i="15"/>
  <c r="BA62" i="15"/>
  <c r="BC62" i="15" s="1"/>
  <c r="BA79" i="15"/>
  <c r="BC79" i="15" s="1"/>
  <c r="U98" i="15"/>
  <c r="O98" i="15"/>
  <c r="Z109" i="15"/>
  <c r="P109" i="15"/>
  <c r="Z110" i="15"/>
  <c r="N110" i="15"/>
  <c r="P110" i="15"/>
  <c r="Z8" i="15"/>
  <c r="Z9" i="15"/>
  <c r="P15" i="15"/>
  <c r="N15" i="15"/>
  <c r="Z15" i="15"/>
  <c r="O16" i="15"/>
  <c r="N28" i="15"/>
  <c r="P28" i="15"/>
  <c r="Z28" i="15"/>
  <c r="P33" i="15"/>
  <c r="N33" i="15"/>
  <c r="Z33" i="15"/>
  <c r="AA45" i="15"/>
  <c r="AA46" i="15"/>
  <c r="AA92" i="15"/>
  <c r="P92" i="15"/>
  <c r="X100" i="15"/>
  <c r="O100" i="15"/>
  <c r="P13" i="15"/>
  <c r="X14" i="15"/>
  <c r="AB22" i="15"/>
  <c r="P22" i="15"/>
  <c r="U28" i="15"/>
  <c r="N27" i="15"/>
  <c r="O27" i="15"/>
  <c r="U27" i="15"/>
  <c r="BB49" i="15"/>
  <c r="AB48" i="15"/>
  <c r="P47" i="15"/>
  <c r="O52" i="15"/>
  <c r="AC61" i="15"/>
  <c r="W71" i="15"/>
  <c r="W72" i="15"/>
  <c r="X53" i="15"/>
  <c r="O53" i="15"/>
  <c r="O25" i="15"/>
  <c r="Y26" i="15"/>
  <c r="V33" i="15"/>
  <c r="O33" i="15"/>
  <c r="V42" i="15"/>
  <c r="AX23" i="15"/>
  <c r="AZ23" i="15" s="1"/>
  <c r="O42" i="15"/>
  <c r="P51" i="15"/>
  <c r="Z52" i="15"/>
  <c r="Z51" i="15"/>
  <c r="AC54" i="15"/>
  <c r="AC55" i="15"/>
  <c r="V93" i="15"/>
  <c r="V94" i="15"/>
  <c r="T6" i="15"/>
  <c r="N6" i="15"/>
  <c r="O15" i="15"/>
  <c r="W15" i="15"/>
  <c r="BK29" i="15"/>
  <c r="BK17" i="15"/>
  <c r="BK18" i="15" s="1"/>
  <c r="BF29" i="15"/>
  <c r="Y47" i="15"/>
  <c r="Z50" i="15"/>
  <c r="AX44" i="15"/>
  <c r="AZ44" i="15" s="1"/>
  <c r="Z62" i="15"/>
  <c r="BA61" i="15"/>
  <c r="BC61" i="15" s="1"/>
  <c r="P62" i="15"/>
  <c r="X93" i="15"/>
  <c r="X94" i="15"/>
  <c r="DC13" i="15"/>
  <c r="V32" i="15"/>
  <c r="O32" i="15"/>
  <c r="Y14" i="15"/>
  <c r="Y15" i="15"/>
  <c r="AB34" i="15"/>
  <c r="AB33" i="15"/>
  <c r="AC46" i="15"/>
  <c r="AC45" i="15"/>
  <c r="U12" i="15"/>
  <c r="O12" i="15"/>
  <c r="U13" i="15"/>
  <c r="O46" i="15"/>
  <c r="P50" i="15"/>
  <c r="P60" i="15"/>
  <c r="Z61" i="15"/>
  <c r="Z60" i="15"/>
  <c r="BO20" i="15"/>
  <c r="BO22" i="15" s="1"/>
  <c r="BO23" i="15" s="1"/>
  <c r="AA14" i="15"/>
  <c r="AA15" i="15"/>
  <c r="O28" i="15"/>
  <c r="BK20" i="15"/>
  <c r="T23" i="15"/>
  <c r="N23" i="15"/>
  <c r="Y25" i="15"/>
  <c r="P45" i="15"/>
  <c r="V56" i="15"/>
  <c r="V55" i="15"/>
  <c r="AA59" i="15"/>
  <c r="AA60" i="15"/>
  <c r="AB61" i="15"/>
  <c r="AB60" i="15"/>
  <c r="Y105" i="15"/>
  <c r="Y104" i="15"/>
  <c r="AC6" i="15"/>
  <c r="P8" i="15"/>
  <c r="AC14" i="15"/>
  <c r="Z27" i="15"/>
  <c r="P27" i="15"/>
  <c r="X32" i="15"/>
  <c r="X31" i="15"/>
  <c r="T39" i="15"/>
  <c r="N39" i="15"/>
  <c r="AC47" i="15"/>
  <c r="P104" i="15"/>
  <c r="Z105" i="15"/>
  <c r="Z104" i="15"/>
  <c r="Y32" i="15"/>
  <c r="Y31" i="15"/>
  <c r="U39" i="15"/>
  <c r="O39" i="15"/>
  <c r="Y48" i="15"/>
  <c r="X55" i="15"/>
  <c r="X56" i="15"/>
  <c r="P97" i="15"/>
  <c r="Z98" i="15"/>
  <c r="Z97" i="15"/>
  <c r="O103" i="15"/>
  <c r="X103" i="15"/>
  <c r="V41" i="15"/>
  <c r="Y55" i="15"/>
  <c r="Z88" i="15"/>
  <c r="P88" i="15"/>
  <c r="Z89" i="15"/>
  <c r="AC52" i="15"/>
  <c r="P52" i="15"/>
  <c r="P12" i="15"/>
  <c r="Z13" i="15"/>
  <c r="Z12" i="15"/>
  <c r="AA27" i="15"/>
  <c r="AA26" i="15"/>
  <c r="AA32" i="15"/>
  <c r="AA31" i="15"/>
  <c r="Y35" i="15"/>
  <c r="Y36" i="15"/>
  <c r="W41" i="15"/>
  <c r="P55" i="15"/>
  <c r="Z55" i="15"/>
  <c r="Z56" i="15"/>
  <c r="O87" i="15"/>
  <c r="V87" i="15"/>
  <c r="P96" i="15"/>
  <c r="Z96" i="15"/>
  <c r="Z103" i="15"/>
  <c r="P103" i="15"/>
  <c r="N70" i="15"/>
  <c r="T70" i="15"/>
  <c r="W25" i="15"/>
  <c r="W24" i="15"/>
  <c r="W62" i="15"/>
  <c r="BA75" i="15"/>
  <c r="BC75" i="15" s="1"/>
  <c r="BA58" i="15"/>
  <c r="BC58" i="15" s="1"/>
  <c r="P63" i="15"/>
  <c r="Z63" i="15"/>
  <c r="Z64" i="15"/>
  <c r="O70" i="15"/>
  <c r="U70" i="15"/>
  <c r="U93" i="15"/>
  <c r="O93" i="15"/>
  <c r="U94" i="15"/>
  <c r="X23" i="15"/>
  <c r="X22" i="15"/>
  <c r="O22" i="15"/>
  <c r="Z53" i="15"/>
  <c r="N53" i="15"/>
  <c r="P53" i="15"/>
  <c r="O90" i="15"/>
  <c r="W90" i="15"/>
  <c r="W91" i="15"/>
  <c r="T100" i="15"/>
  <c r="T99" i="15"/>
  <c r="U41" i="15"/>
  <c r="O41" i="15"/>
  <c r="N41" i="15"/>
  <c r="AB109" i="15"/>
  <c r="AB108" i="15"/>
  <c r="BA44" i="15"/>
  <c r="BC44" i="15" s="1"/>
  <c r="P56" i="15"/>
  <c r="U79" i="15"/>
  <c r="O79" i="15"/>
  <c r="AC109" i="15"/>
  <c r="AC108" i="15"/>
  <c r="V79" i="15"/>
  <c r="V80" i="15"/>
  <c r="AA8" i="15"/>
  <c r="CP13" i="15"/>
  <c r="CQ13" i="15"/>
  <c r="AC11" i="15"/>
  <c r="AB13" i="15"/>
  <c r="AB12" i="15"/>
  <c r="CW18" i="15"/>
  <c r="Y23" i="15"/>
  <c r="Y24" i="15"/>
  <c r="AB27" i="15"/>
  <c r="AB26" i="15"/>
  <c r="U54" i="15"/>
  <c r="N54" i="15"/>
  <c r="O54" i="15"/>
  <c r="AA55" i="15"/>
  <c r="AA56" i="15"/>
  <c r="AA68" i="15"/>
  <c r="AA69" i="15"/>
  <c r="AA96" i="15"/>
  <c r="AA97" i="15"/>
  <c r="X49" i="15"/>
  <c r="X48" i="15"/>
  <c r="Z25" i="15"/>
  <c r="P25" i="15"/>
  <c r="N25" i="15"/>
  <c r="X47" i="15"/>
  <c r="U6" i="15"/>
  <c r="O6" i="15"/>
  <c r="DB13" i="15"/>
  <c r="BA45" i="15"/>
  <c r="BC45" i="15" s="1"/>
  <c r="AX45" i="15"/>
  <c r="AZ45" i="15" s="1"/>
  <c r="AA51" i="15"/>
  <c r="AA50" i="15"/>
  <c r="Z21" i="15"/>
  <c r="N40" i="15"/>
  <c r="T40" i="15"/>
  <c r="T41" i="15"/>
  <c r="N62" i="15"/>
  <c r="AC9" i="15"/>
  <c r="AC8" i="15"/>
  <c r="CT23" i="15"/>
  <c r="U40" i="15"/>
  <c r="O40" i="15"/>
  <c r="BG15" i="15"/>
  <c r="BG17" i="15" s="1"/>
  <c r="O61" i="15"/>
  <c r="N8" i="15"/>
  <c r="AY49" i="15"/>
  <c r="O55" i="15"/>
  <c r="U55" i="15"/>
  <c r="U56" i="15"/>
  <c r="P59" i="15"/>
  <c r="Z59" i="15"/>
  <c r="CM13" i="15"/>
  <c r="X24" i="15"/>
  <c r="Z26" i="15"/>
  <c r="BG20" i="15"/>
  <c r="BG22" i="15" s="1"/>
  <c r="P40" i="15"/>
  <c r="Z40" i="15"/>
  <c r="AB8" i="15"/>
  <c r="AA13" i="15"/>
  <c r="AA12" i="15"/>
  <c r="BS10" i="15"/>
  <c r="CR13" i="15"/>
  <c r="CS13" i="15"/>
  <c r="V16" i="15"/>
  <c r="CX18" i="15"/>
  <c r="Z23" i="15"/>
  <c r="P23" i="15"/>
  <c r="Z24" i="15"/>
  <c r="AC27" i="15"/>
  <c r="AC26" i="15"/>
  <c r="W34" i="15"/>
  <c r="W35" i="15"/>
  <c r="Z38" i="15"/>
  <c r="P38" i="15"/>
  <c r="Y39" i="15"/>
  <c r="AB56" i="15"/>
  <c r="AB68" i="15"/>
  <c r="BA80" i="15"/>
  <c r="BC80" i="15" s="1"/>
  <c r="AB69" i="15"/>
  <c r="N85" i="15"/>
  <c r="T86" i="15"/>
  <c r="T85" i="15"/>
  <c r="AB96" i="15"/>
  <c r="X62" i="15"/>
  <c r="BA59" i="15"/>
  <c r="BC59" i="15" s="1"/>
  <c r="BA76" i="15"/>
  <c r="BC76" i="15" s="1"/>
  <c r="P5" i="15"/>
  <c r="BF20" i="15"/>
  <c r="P31" i="15"/>
  <c r="Z32" i="15"/>
  <c r="Z31" i="15"/>
  <c r="P7" i="15"/>
  <c r="N12" i="15"/>
  <c r="AA24" i="15"/>
  <c r="AA23" i="15"/>
  <c r="N26" i="15"/>
  <c r="BA11" i="15"/>
  <c r="BC11" i="15" s="1"/>
  <c r="P30" i="15"/>
  <c r="Z30" i="15"/>
  <c r="AB38" i="15"/>
  <c r="AB37" i="15"/>
  <c r="Z39" i="15"/>
  <c r="P39" i="15"/>
  <c r="N44" i="15"/>
  <c r="T44" i="15"/>
  <c r="AC96" i="15"/>
  <c r="O102" i="15"/>
  <c r="X102" i="15"/>
  <c r="AA86" i="15"/>
  <c r="T88" i="15"/>
  <c r="N88" i="15"/>
  <c r="W89" i="15"/>
  <c r="W97" i="15"/>
  <c r="W96" i="15"/>
  <c r="P14" i="15"/>
  <c r="Z14" i="15"/>
  <c r="X20" i="15"/>
  <c r="AB41" i="15"/>
  <c r="W42" i="15"/>
  <c r="V44" i="15"/>
  <c r="W56" i="15"/>
  <c r="W55" i="15"/>
  <c r="Y62" i="15"/>
  <c r="BA60" i="15"/>
  <c r="BC60" i="15" s="1"/>
  <c r="AA63" i="15"/>
  <c r="U65" i="15"/>
  <c r="AC68" i="15"/>
  <c r="BA81" i="15"/>
  <c r="BC81" i="15" s="1"/>
  <c r="W80" i="15"/>
  <c r="U88" i="15"/>
  <c r="O88" i="15"/>
  <c r="X89" i="15"/>
  <c r="X96" i="15"/>
  <c r="X97" i="15"/>
  <c r="N76" i="15"/>
  <c r="T77" i="15"/>
  <c r="U78" i="15"/>
  <c r="O78" i="15"/>
  <c r="U84" i="15"/>
  <c r="U85" i="15"/>
  <c r="N97" i="15"/>
  <c r="X101" i="15"/>
  <c r="AA107" i="15"/>
  <c r="AA108" i="15"/>
  <c r="P107" i="15"/>
  <c r="N109" i="15"/>
  <c r="X7" i="15"/>
  <c r="X16" i="15"/>
  <c r="AC31" i="15"/>
  <c r="AX30" i="15"/>
  <c r="AZ30" i="15" s="1"/>
  <c r="AB32" i="15"/>
  <c r="AB31" i="15"/>
  <c r="W45" i="15"/>
  <c r="AB54" i="15"/>
  <c r="Y60" i="15"/>
  <c r="T66" i="15"/>
  <c r="N66" i="15"/>
  <c r="O76" i="15"/>
  <c r="U77" i="15"/>
  <c r="X79" i="15"/>
  <c r="AC92" i="15"/>
  <c r="Z93" i="15"/>
  <c r="P93" i="15"/>
  <c r="Z94" i="15"/>
  <c r="N99" i="15"/>
  <c r="Y101" i="15"/>
  <c r="N104" i="15"/>
  <c r="AA93" i="15"/>
  <c r="AA94" i="15"/>
  <c r="AB100" i="15"/>
  <c r="AB101" i="15"/>
  <c r="P101" i="15"/>
  <c r="Z101" i="15"/>
  <c r="Z16" i="15"/>
  <c r="AA6" i="15"/>
  <c r="P83" i="15"/>
  <c r="N83" i="15"/>
  <c r="Z84" i="15"/>
  <c r="Z83" i="15"/>
  <c r="X91" i="15"/>
  <c r="CW13" i="15"/>
  <c r="W29" i="15"/>
  <c r="X43" i="15"/>
  <c r="AC102" i="15"/>
  <c r="AC101" i="15"/>
  <c r="AA104" i="15"/>
  <c r="U17" i="15"/>
  <c r="O17" i="15"/>
  <c r="CQ23" i="15"/>
  <c r="X29" i="15"/>
  <c r="AC33" i="15"/>
  <c r="Z77" i="15"/>
  <c r="P77" i="15"/>
  <c r="N77" i="15"/>
  <c r="X82" i="15"/>
  <c r="AB83" i="15"/>
  <c r="AB84" i="15"/>
  <c r="P85" i="15"/>
  <c r="U99" i="15"/>
  <c r="CY13" i="15"/>
  <c r="BA14" i="15"/>
  <c r="BC14" i="15" s="1"/>
  <c r="N16" i="15"/>
  <c r="CM18" i="15"/>
  <c r="Y29" i="15"/>
  <c r="U32" i="15"/>
  <c r="Z43" i="15"/>
  <c r="P43" i="15"/>
  <c r="BA38" i="15"/>
  <c r="BC38" i="15" s="1"/>
  <c r="N56" i="15"/>
  <c r="T56" i="15"/>
  <c r="U57" i="15"/>
  <c r="O57" i="15"/>
  <c r="N57" i="15"/>
  <c r="Y75" i="15"/>
  <c r="Y76" i="15"/>
  <c r="AB93" i="15"/>
  <c r="V99" i="15"/>
  <c r="P100" i="15"/>
  <c r="Z75" i="15"/>
  <c r="P75" i="15"/>
  <c r="Z76" i="15"/>
  <c r="O83" i="15"/>
  <c r="AC93" i="15"/>
  <c r="W99" i="15"/>
  <c r="Y102" i="15"/>
  <c r="Z7" i="15"/>
  <c r="V43" i="15"/>
  <c r="AC53" i="15"/>
  <c r="T64" i="15"/>
  <c r="N64" i="15"/>
  <c r="U83" i="15"/>
  <c r="U82" i="15"/>
  <c r="O82" i="15"/>
  <c r="N103" i="15"/>
  <c r="DE18" i="15"/>
  <c r="W43" i="15"/>
  <c r="AB6" i="15"/>
  <c r="AA84" i="15"/>
  <c r="AA83" i="15"/>
  <c r="N93" i="15"/>
  <c r="N19" i="15"/>
  <c r="T21" i="15"/>
  <c r="N21" i="15"/>
  <c r="Z29" i="15"/>
  <c r="P29" i="15"/>
  <c r="T63" i="15"/>
  <c r="N63" i="15"/>
  <c r="CV7" i="15"/>
  <c r="P6" i="15"/>
  <c r="BS29" i="15"/>
  <c r="P16" i="15"/>
  <c r="CO18" i="15"/>
  <c r="N20" i="15"/>
  <c r="U21" i="15"/>
  <c r="O21" i="15"/>
  <c r="AA29" i="15"/>
  <c r="U36" i="15"/>
  <c r="O35" i="15"/>
  <c r="T36" i="15"/>
  <c r="P41" i="15"/>
  <c r="O63" i="15"/>
  <c r="U63" i="15"/>
  <c r="AB82" i="15"/>
  <c r="AB81" i="15"/>
  <c r="N84" i="15"/>
  <c r="Z102" i="15"/>
  <c r="DD13" i="15"/>
  <c r="N73" i="15"/>
  <c r="O84" i="15"/>
  <c r="AA102" i="15"/>
  <c r="CE21" i="15"/>
  <c r="CE22" i="15" s="1"/>
  <c r="CE23" i="15" s="1"/>
  <c r="CU22" i="15"/>
  <c r="CU23" i="15" s="1"/>
  <c r="X85" i="15"/>
  <c r="X84" i="15"/>
  <c r="O64" i="15"/>
  <c r="U64" i="15"/>
  <c r="T17" i="15"/>
  <c r="N17" i="15"/>
  <c r="CP23" i="15"/>
  <c r="BB66" i="15"/>
  <c r="CX13" i="15"/>
  <c r="AY32" i="15"/>
  <c r="Y43" i="15"/>
  <c r="CU7" i="15"/>
  <c r="BB16" i="15"/>
  <c r="CW7" i="15"/>
  <c r="AB11" i="15"/>
  <c r="O14" i="15"/>
  <c r="N24" i="15"/>
  <c r="T24" i="15"/>
  <c r="AB29" i="15"/>
  <c r="BW29" i="15"/>
  <c r="AC30" i="15"/>
  <c r="AA40" i="15"/>
  <c r="O48" i="15"/>
  <c r="CX7" i="15"/>
  <c r="CA29" i="15"/>
  <c r="DE13" i="15"/>
  <c r="CQ18" i="15"/>
  <c r="O24" i="15"/>
  <c r="O34" i="15"/>
  <c r="U34" i="15"/>
  <c r="N34" i="15"/>
  <c r="AZ37" i="15"/>
  <c r="P42" i="15"/>
  <c r="N43" i="15"/>
  <c r="W63" i="15"/>
  <c r="W64" i="15"/>
  <c r="Y68" i="15"/>
  <c r="AC75" i="15"/>
  <c r="AC74" i="15"/>
  <c r="T76" i="15"/>
  <c r="AC82" i="15"/>
  <c r="N89" i="15"/>
  <c r="T89" i="15"/>
  <c r="T90" i="15"/>
  <c r="CI16" i="15"/>
  <c r="CI17" i="15" s="1"/>
  <c r="CI18" i="15" s="1"/>
  <c r="U47" i="15"/>
  <c r="O47" i="15"/>
  <c r="AA7" i="15"/>
  <c r="BA10" i="15"/>
  <c r="BC10" i="15" s="1"/>
  <c r="AX27" i="15"/>
  <c r="AZ27" i="15" s="1"/>
  <c r="V34" i="15"/>
  <c r="AC40" i="15"/>
  <c r="W47" i="15"/>
  <c r="N55" i="15"/>
  <c r="T55" i="15"/>
  <c r="V62" i="15"/>
  <c r="O62" i="15"/>
  <c r="X64" i="15"/>
  <c r="X63" i="15"/>
  <c r="Z68" i="15"/>
  <c r="P68" i="15"/>
  <c r="N69" i="15"/>
  <c r="U76" i="15"/>
  <c r="X77" i="15"/>
  <c r="AC78" i="15"/>
  <c r="N82" i="15"/>
  <c r="U89" i="15"/>
  <c r="O89" i="15"/>
  <c r="O91" i="15"/>
  <c r="U92" i="15"/>
  <c r="T98" i="15"/>
  <c r="O71" i="15"/>
  <c r="N79" i="15"/>
  <c r="T79" i="15"/>
  <c r="V88" i="15"/>
  <c r="V89" i="15"/>
  <c r="N101" i="15"/>
  <c r="U69" i="15"/>
  <c r="O69" i="15"/>
  <c r="Y78" i="15"/>
  <c r="Y90" i="15"/>
  <c r="N96" i="15"/>
  <c r="CY7" i="15"/>
  <c r="CU13" i="15"/>
  <c r="N50" i="15"/>
  <c r="AX38" i="15"/>
  <c r="AZ38" i="15" s="1"/>
  <c r="N51" i="15"/>
  <c r="Z78" i="15"/>
  <c r="P95" i="15"/>
  <c r="AB97" i="15"/>
  <c r="AA78" i="15"/>
  <c r="AA87" i="15"/>
  <c r="AC97" i="15"/>
  <c r="V30" i="15"/>
  <c r="BA7" i="15"/>
  <c r="BC7" i="15" s="1"/>
  <c r="V50" i="15"/>
  <c r="BA40" i="15"/>
  <c r="BC40" i="15" s="1"/>
  <c r="T60" i="15"/>
  <c r="N60" i="15"/>
  <c r="AB78" i="15"/>
  <c r="AB87" i="15"/>
  <c r="T102" i="15"/>
  <c r="U104" i="15"/>
  <c r="O104" i="15"/>
  <c r="AC15" i="15"/>
  <c r="CZ7" i="15"/>
  <c r="AC16" i="15"/>
  <c r="W30" i="15"/>
  <c r="N31" i="15"/>
  <c r="Y37" i="15"/>
  <c r="N38" i="15"/>
  <c r="X45" i="15"/>
  <c r="W50" i="15"/>
  <c r="BA41" i="15"/>
  <c r="BC41" i="15" s="1"/>
  <c r="W59" i="15"/>
  <c r="U60" i="15"/>
  <c r="O60" i="15"/>
  <c r="BA74" i="15"/>
  <c r="BC74" i="15" s="1"/>
  <c r="V68" i="15"/>
  <c r="Y69" i="15"/>
  <c r="AC87" i="15"/>
  <c r="U102" i="15"/>
  <c r="U30" i="15"/>
  <c r="V45" i="15"/>
  <c r="U50" i="15"/>
  <c r="X11" i="15"/>
  <c r="Y11" i="15"/>
  <c r="O13" i="15"/>
  <c r="O20" i="15"/>
  <c r="DA7" i="15"/>
  <c r="Z11" i="15"/>
  <c r="X30" i="15"/>
  <c r="BA9" i="15"/>
  <c r="BC9" i="15" s="1"/>
  <c r="O31" i="15"/>
  <c r="Z37" i="15"/>
  <c r="Z41" i="15"/>
  <c r="N42" i="15"/>
  <c r="X50" i="15"/>
  <c r="BA42" i="15"/>
  <c r="BC42" i="15" s="1"/>
  <c r="W68" i="15"/>
  <c r="Z69" i="15"/>
  <c r="N87" i="15"/>
  <c r="N94" i="15"/>
  <c r="AB15" i="15"/>
  <c r="AA11" i="15"/>
  <c r="Y30" i="15"/>
  <c r="AA37" i="15"/>
  <c r="AA41" i="15"/>
  <c r="AA42" i="15"/>
  <c r="N46" i="15"/>
  <c r="T46" i="15"/>
  <c r="U71" i="15"/>
  <c r="N75" i="15"/>
  <c r="O94" i="15"/>
  <c r="W103" i="15"/>
  <c r="W102" i="15"/>
  <c r="X104" i="15"/>
  <c r="U66" i="15"/>
  <c r="O85" i="15"/>
  <c r="V108" i="15"/>
  <c r="X95" i="15"/>
  <c r="N98" i="15"/>
  <c r="N105" i="15"/>
  <c r="CA20" i="15"/>
  <c r="CA22" i="15" s="1"/>
  <c r="CA23" i="15" s="1"/>
  <c r="Z22" i="15"/>
  <c r="P24" i="15"/>
  <c r="X41" i="15"/>
  <c r="Z47" i="15"/>
  <c r="N58" i="15"/>
  <c r="O73" i="15"/>
  <c r="P91" i="15"/>
  <c r="Y95" i="15"/>
  <c r="O96" i="15"/>
  <c r="P108" i="15"/>
  <c r="AA22" i="15"/>
  <c r="Y41" i="15"/>
  <c r="N48" i="15"/>
  <c r="P66" i="15"/>
  <c r="CV18" i="15" l="1"/>
  <c r="BF12" i="15"/>
  <c r="BF28" i="15"/>
  <c r="CN8" i="15"/>
  <c r="CV23" i="15"/>
  <c r="CR8" i="15"/>
  <c r="DE8" i="15"/>
  <c r="CQ8" i="15"/>
  <c r="CA28" i="15"/>
  <c r="CP8" i="15"/>
  <c r="AZ16" i="15"/>
  <c r="AZ32" i="15"/>
  <c r="CS8" i="15"/>
  <c r="BC66" i="15"/>
  <c r="CV8" i="15"/>
  <c r="BC49" i="15"/>
  <c r="BC83" i="15"/>
  <c r="CM8" i="15"/>
  <c r="BG18" i="15"/>
  <c r="CE28" i="15"/>
  <c r="CX8" i="15"/>
  <c r="BG8" i="15"/>
  <c r="DD8" i="15"/>
  <c r="BC16" i="15"/>
  <c r="CI28" i="15"/>
  <c r="CT8" i="15"/>
  <c r="BG13" i="15"/>
  <c r="CI29" i="15"/>
  <c r="DC8" i="15"/>
  <c r="CU8" i="15"/>
  <c r="CY8" i="15"/>
  <c r="AZ4" i="15"/>
  <c r="BF22" i="15"/>
  <c r="BG23" i="15" s="1"/>
  <c r="BG28" i="15"/>
  <c r="DA8" i="15"/>
  <c r="DB8" i="15"/>
  <c r="AZ49" i="15"/>
  <c r="BO28" i="15"/>
  <c r="BS12" i="15"/>
  <c r="BS13" i="15" s="1"/>
  <c r="BS28" i="15"/>
  <c r="CZ8" i="15"/>
  <c r="CE29" i="15"/>
  <c r="CW8" i="15"/>
  <c r="BK22" i="15"/>
  <c r="BK23" i="15" s="1"/>
  <c r="BK28" i="15"/>
  <c r="CN6" i="14" l="1"/>
  <c r="CN7" i="14"/>
  <c r="CN8" i="14"/>
  <c r="CN9" i="14"/>
  <c r="CN10" i="14"/>
  <c r="CN11" i="14"/>
  <c r="CN12" i="14"/>
  <c r="CN13" i="14"/>
  <c r="CN14" i="14"/>
  <c r="CN15" i="14"/>
  <c r="CN16" i="14"/>
  <c r="CN17" i="14"/>
  <c r="CN18" i="14"/>
  <c r="CN19" i="14"/>
  <c r="CN20" i="14"/>
  <c r="CN21" i="14"/>
  <c r="CN22" i="14"/>
  <c r="CN23" i="14"/>
  <c r="CN24" i="14"/>
  <c r="CN25" i="14"/>
  <c r="CN26" i="14"/>
  <c r="CN27" i="14"/>
  <c r="CN28" i="14"/>
  <c r="CN29" i="14"/>
  <c r="CN30" i="14"/>
  <c r="CN31" i="14"/>
  <c r="CN32" i="14"/>
  <c r="CN33" i="14"/>
  <c r="CN34" i="14"/>
  <c r="CN35" i="14"/>
  <c r="CN36" i="14"/>
  <c r="CN37" i="14"/>
  <c r="CN38" i="14"/>
  <c r="CN39" i="14"/>
  <c r="CN40" i="14"/>
  <c r="CN41" i="14"/>
  <c r="CN42" i="14"/>
  <c r="CN43" i="14"/>
  <c r="CN44" i="14"/>
  <c r="CN45" i="14"/>
  <c r="CN46" i="14"/>
  <c r="CN47" i="14"/>
  <c r="CN48" i="14"/>
  <c r="CN49" i="14"/>
  <c r="CN50" i="14"/>
  <c r="CN51" i="14"/>
  <c r="CN52" i="14"/>
  <c r="CN53" i="14"/>
  <c r="CN54" i="14"/>
  <c r="CN55" i="14"/>
  <c r="CN5" i="14"/>
  <c r="AW6" i="14"/>
  <c r="AW7" i="14"/>
  <c r="AW8" i="14"/>
  <c r="AW9" i="14"/>
  <c r="AW10" i="14"/>
  <c r="AW11" i="14"/>
  <c r="AW12" i="14"/>
  <c r="AW13" i="14"/>
  <c r="AW14" i="14"/>
  <c r="AW15" i="14"/>
  <c r="AW16" i="14"/>
  <c r="AW17" i="14"/>
  <c r="AW18" i="14"/>
  <c r="AW19" i="14"/>
  <c r="AW20" i="14"/>
  <c r="AW21" i="14"/>
  <c r="AW22" i="14"/>
  <c r="AW23" i="14"/>
  <c r="AW24" i="14"/>
  <c r="AW25" i="14"/>
  <c r="AW26" i="14"/>
  <c r="AW27" i="14"/>
  <c r="AW28" i="14"/>
  <c r="AW29" i="14"/>
  <c r="AW30" i="14"/>
  <c r="AW31" i="14"/>
  <c r="AW32" i="14"/>
  <c r="AW33" i="14"/>
  <c r="AW34" i="14"/>
  <c r="AW35" i="14"/>
  <c r="AW36" i="14"/>
  <c r="AW37" i="14"/>
  <c r="AW38" i="14"/>
  <c r="AW39" i="14"/>
  <c r="AW40" i="14"/>
  <c r="AW41" i="14"/>
  <c r="AW42" i="14"/>
  <c r="AW43" i="14"/>
  <c r="AW44" i="14"/>
  <c r="AW45" i="14"/>
  <c r="AW46" i="14"/>
  <c r="AW47" i="14"/>
  <c r="AW48" i="14"/>
  <c r="AW49" i="14"/>
  <c r="AW50" i="14"/>
  <c r="AW51" i="14"/>
  <c r="AW52" i="14"/>
  <c r="AW53" i="14"/>
  <c r="AW54" i="14"/>
  <c r="AW55" i="14"/>
  <c r="AW5" i="14"/>
  <c r="AF5" i="14"/>
  <c r="AG5" i="14"/>
  <c r="AH5" i="14"/>
  <c r="AI5" i="14"/>
  <c r="AJ5" i="14"/>
  <c r="BE6" i="14" s="1"/>
  <c r="BP6" i="14" s="1"/>
  <c r="AK5" i="14"/>
  <c r="BF6" i="14" s="1"/>
  <c r="AL5" i="14"/>
  <c r="AQ5" i="14"/>
  <c r="AR5" i="14"/>
  <c r="AS5" i="14"/>
  <c r="AU5" i="14"/>
  <c r="AV5" i="14"/>
  <c r="AF6" i="14"/>
  <c r="AG6" i="14"/>
  <c r="AH6" i="14"/>
  <c r="AI6" i="14"/>
  <c r="AJ6" i="14"/>
  <c r="AK6" i="14"/>
  <c r="BF7" i="14" s="1"/>
  <c r="BQ7" i="14" s="1"/>
  <c r="AL6" i="14"/>
  <c r="BG7" i="14" s="1"/>
  <c r="BR7" i="14" s="1"/>
  <c r="AQ6" i="14"/>
  <c r="AR6" i="14"/>
  <c r="AS6" i="14"/>
  <c r="AU6" i="14"/>
  <c r="AV6" i="14"/>
  <c r="BA6" i="14"/>
  <c r="BB6" i="14"/>
  <c r="BM6" i="14" s="1"/>
  <c r="BC6" i="14"/>
  <c r="BN6" i="14" s="1"/>
  <c r="BD6" i="14"/>
  <c r="BO6" i="14" s="1"/>
  <c r="BG6" i="14"/>
  <c r="BQ6" i="14"/>
  <c r="BL6" i="14" s="1"/>
  <c r="BR6" i="14"/>
  <c r="AF7" i="14"/>
  <c r="AG7" i="14"/>
  <c r="BB8" i="14" s="1"/>
  <c r="BM8" i="14" s="1"/>
  <c r="AH7" i="14"/>
  <c r="BC8" i="14" s="1"/>
  <c r="BN8" i="14" s="1"/>
  <c r="AI7" i="14"/>
  <c r="BD8" i="14" s="1"/>
  <c r="AJ7" i="14"/>
  <c r="AK7" i="14"/>
  <c r="AL7" i="14"/>
  <c r="AV7" i="14" s="1"/>
  <c r="AQ7" i="14"/>
  <c r="AR7" i="14"/>
  <c r="AS7" i="14"/>
  <c r="AU7" i="14"/>
  <c r="BA7" i="14"/>
  <c r="BB7" i="14"/>
  <c r="BM7" i="14" s="1"/>
  <c r="BC7" i="14"/>
  <c r="BN7" i="14" s="1"/>
  <c r="BD7" i="14"/>
  <c r="BO7" i="14" s="1"/>
  <c r="BE7" i="14"/>
  <c r="BP7" i="14" s="1"/>
  <c r="AF8" i="14"/>
  <c r="AG8" i="14"/>
  <c r="AH8" i="14"/>
  <c r="AI8" i="14"/>
  <c r="AS8" i="14" s="1"/>
  <c r="AJ8" i="14"/>
  <c r="AK8" i="14"/>
  <c r="AU8" i="14" s="1"/>
  <c r="AL8" i="14"/>
  <c r="AQ8" i="14"/>
  <c r="AR8" i="14"/>
  <c r="BA8" i="14"/>
  <c r="BE8" i="14"/>
  <c r="BF8" i="14"/>
  <c r="BG8" i="14"/>
  <c r="BO8" i="14"/>
  <c r="BP8" i="14"/>
  <c r="BQ8" i="14"/>
  <c r="BR8" i="14"/>
  <c r="AF9" i="14"/>
  <c r="AG9" i="14"/>
  <c r="AQ9" i="14" s="1"/>
  <c r="AH9" i="14"/>
  <c r="AI9" i="14"/>
  <c r="AJ9" i="14"/>
  <c r="AK9" i="14"/>
  <c r="AU9" i="14" s="1"/>
  <c r="AL9" i="14"/>
  <c r="AV9" i="14" s="1"/>
  <c r="AR9" i="14"/>
  <c r="AS9" i="14"/>
  <c r="BA9" i="14"/>
  <c r="BB9" i="14"/>
  <c r="BC9" i="14"/>
  <c r="BD9" i="14"/>
  <c r="BE9" i="14"/>
  <c r="BF9" i="14"/>
  <c r="BQ9" i="14" s="1"/>
  <c r="BM9" i="14"/>
  <c r="BN9" i="14"/>
  <c r="BO9" i="14"/>
  <c r="BP9" i="14"/>
  <c r="AF10" i="14"/>
  <c r="AG10" i="14"/>
  <c r="AH10" i="14"/>
  <c r="BC11" i="14" s="1"/>
  <c r="AI10" i="14"/>
  <c r="BD11" i="14" s="1"/>
  <c r="AJ10" i="14"/>
  <c r="BE11" i="14" s="1"/>
  <c r="AK10" i="14"/>
  <c r="BF11" i="14" s="1"/>
  <c r="AL10" i="14"/>
  <c r="AR10" i="14"/>
  <c r="AS10" i="14"/>
  <c r="AU10" i="14"/>
  <c r="AV10" i="14"/>
  <c r="BA10" i="14"/>
  <c r="BB10" i="14"/>
  <c r="BM10" i="14" s="1"/>
  <c r="BC10" i="14"/>
  <c r="BN10" i="14" s="1"/>
  <c r="BD10" i="14"/>
  <c r="BO10" i="14" s="1"/>
  <c r="BE10" i="14"/>
  <c r="BP10" i="14" s="1"/>
  <c r="AF11" i="14"/>
  <c r="AG11" i="14"/>
  <c r="AH11" i="14"/>
  <c r="AI11" i="14"/>
  <c r="AS11" i="14" s="1"/>
  <c r="AJ11" i="14"/>
  <c r="AK11" i="14"/>
  <c r="AL11" i="14"/>
  <c r="AQ11" i="14"/>
  <c r="AR11" i="14"/>
  <c r="BA11" i="14"/>
  <c r="BG11" i="14"/>
  <c r="BN11" i="14"/>
  <c r="BO11" i="14"/>
  <c r="BP11" i="14"/>
  <c r="BQ11" i="14"/>
  <c r="BR11" i="14"/>
  <c r="AF12" i="14"/>
  <c r="AG12" i="14"/>
  <c r="AH12" i="14"/>
  <c r="AR12" i="14" s="1"/>
  <c r="AI12" i="14"/>
  <c r="AS12" i="14" s="1"/>
  <c r="AJ12" i="14"/>
  <c r="AK12" i="14"/>
  <c r="AL12" i="14"/>
  <c r="AQ12" i="14"/>
  <c r="AU12" i="14"/>
  <c r="AV12" i="14"/>
  <c r="BA12" i="14"/>
  <c r="BB12" i="14"/>
  <c r="BC12" i="14"/>
  <c r="BD12" i="14"/>
  <c r="BM12" i="14"/>
  <c r="BN12" i="14"/>
  <c r="BO12" i="14"/>
  <c r="AF13" i="14"/>
  <c r="AG13" i="14"/>
  <c r="AQ13" i="14" s="1"/>
  <c r="AH13" i="14"/>
  <c r="AI13" i="14"/>
  <c r="AJ13" i="14"/>
  <c r="AK13" i="14"/>
  <c r="AL13" i="14"/>
  <c r="AU13" i="14"/>
  <c r="AV13" i="14"/>
  <c r="BA13" i="14"/>
  <c r="BB13" i="14"/>
  <c r="BM13" i="14" s="1"/>
  <c r="BC13" i="14"/>
  <c r="BN13" i="14" s="1"/>
  <c r="BD13" i="14"/>
  <c r="BO13" i="14" s="1"/>
  <c r="BE13" i="14"/>
  <c r="BP13" i="14" s="1"/>
  <c r="BF13" i="14"/>
  <c r="BQ13" i="14" s="1"/>
  <c r="BG13" i="14"/>
  <c r="BR13" i="14" s="1"/>
  <c r="AF14" i="14"/>
  <c r="AG14" i="14"/>
  <c r="AH14" i="14"/>
  <c r="AI14" i="14"/>
  <c r="AJ14" i="14"/>
  <c r="BE15" i="14" s="1"/>
  <c r="BP15" i="14" s="1"/>
  <c r="AK14" i="14"/>
  <c r="BF15" i="14" s="1"/>
  <c r="BQ15" i="14" s="1"/>
  <c r="AL14" i="14"/>
  <c r="BG15" i="14" s="1"/>
  <c r="BR15" i="14" s="1"/>
  <c r="AQ14" i="14"/>
  <c r="AR14" i="14"/>
  <c r="AS14" i="14"/>
  <c r="AU14" i="14"/>
  <c r="AV14" i="14"/>
  <c r="BA14" i="14"/>
  <c r="BF14" i="14"/>
  <c r="BG14" i="14"/>
  <c r="BQ14" i="14"/>
  <c r="BR14" i="14"/>
  <c r="AF15" i="14"/>
  <c r="AG15" i="14"/>
  <c r="AQ15" i="14" s="1"/>
  <c r="AH15" i="14"/>
  <c r="AI15" i="14"/>
  <c r="AJ15" i="14"/>
  <c r="BE16" i="14" s="1"/>
  <c r="AK15" i="14"/>
  <c r="AL15" i="14"/>
  <c r="AR15" i="14"/>
  <c r="AS15" i="14"/>
  <c r="AU15" i="14"/>
  <c r="AV15" i="14"/>
  <c r="BA15" i="14"/>
  <c r="BB15" i="14"/>
  <c r="BM15" i="14" s="1"/>
  <c r="BL15" i="14" s="1"/>
  <c r="BC15" i="14"/>
  <c r="BN15" i="14" s="1"/>
  <c r="BD15" i="14"/>
  <c r="BO15" i="14" s="1"/>
  <c r="AF16" i="14"/>
  <c r="AG16" i="14"/>
  <c r="AH16" i="14"/>
  <c r="AI16" i="14"/>
  <c r="AJ16" i="14"/>
  <c r="AK16" i="14"/>
  <c r="AL16" i="14"/>
  <c r="BG17" i="14" s="1"/>
  <c r="BR17" i="14" s="1"/>
  <c r="AQ16" i="14"/>
  <c r="AR16" i="14"/>
  <c r="AS16" i="14"/>
  <c r="AV16" i="14"/>
  <c r="BA16" i="14"/>
  <c r="BB16" i="14"/>
  <c r="BM16" i="14" s="1"/>
  <c r="BL16" i="14" s="1"/>
  <c r="BC16" i="14"/>
  <c r="BN16" i="14" s="1"/>
  <c r="BD16" i="14"/>
  <c r="BF16" i="14"/>
  <c r="BG16" i="14"/>
  <c r="BO16" i="14"/>
  <c r="BP16" i="14"/>
  <c r="BQ16" i="14"/>
  <c r="BR16" i="14"/>
  <c r="AF17" i="14"/>
  <c r="AG17" i="14"/>
  <c r="AH17" i="14"/>
  <c r="BC18" i="14" s="1"/>
  <c r="BN18" i="14" s="1"/>
  <c r="AI17" i="14"/>
  <c r="AJ17" i="14"/>
  <c r="AK17" i="14"/>
  <c r="AL17" i="14"/>
  <c r="AR17" i="14"/>
  <c r="AU17" i="14"/>
  <c r="AV17" i="14"/>
  <c r="BA17" i="14"/>
  <c r="BB17" i="14"/>
  <c r="BC17" i="14"/>
  <c r="BD17" i="14"/>
  <c r="BM17" i="14"/>
  <c r="BN17" i="14"/>
  <c r="BO17" i="14"/>
  <c r="AF18" i="14"/>
  <c r="AG18" i="14"/>
  <c r="BB19" i="14" s="1"/>
  <c r="BM19" i="14" s="1"/>
  <c r="AH18" i="14"/>
  <c r="BC19" i="14" s="1"/>
  <c r="BN19" i="14" s="1"/>
  <c r="AI18" i="14"/>
  <c r="BD19" i="14" s="1"/>
  <c r="BO19" i="14" s="1"/>
  <c r="AJ18" i="14"/>
  <c r="AK18" i="14"/>
  <c r="AL18" i="14"/>
  <c r="BG19" i="14" s="1"/>
  <c r="BR19" i="14" s="1"/>
  <c r="AQ18" i="14"/>
  <c r="AR18" i="14"/>
  <c r="AS18" i="14"/>
  <c r="AU18" i="14"/>
  <c r="AV18" i="14"/>
  <c r="BA18" i="14"/>
  <c r="BF18" i="14"/>
  <c r="BQ18" i="14" s="1"/>
  <c r="BG18" i="14"/>
  <c r="BR18" i="14" s="1"/>
  <c r="AF19" i="14"/>
  <c r="AG19" i="14"/>
  <c r="BB20" i="14" s="1"/>
  <c r="BM20" i="14" s="1"/>
  <c r="AH19" i="14"/>
  <c r="BC20" i="14" s="1"/>
  <c r="BN20" i="14" s="1"/>
  <c r="AI19" i="14"/>
  <c r="AJ19" i="14"/>
  <c r="AK19" i="14"/>
  <c r="AL19" i="14"/>
  <c r="AS19" i="14"/>
  <c r="AU19" i="14"/>
  <c r="BA19" i="14"/>
  <c r="BE19" i="14"/>
  <c r="BP19" i="14" s="1"/>
  <c r="BF19" i="14"/>
  <c r="BQ19" i="14" s="1"/>
  <c r="AF20" i="14"/>
  <c r="AG20" i="14"/>
  <c r="AQ20" i="14" s="1"/>
  <c r="AH20" i="14"/>
  <c r="AR20" i="14" s="1"/>
  <c r="AI20" i="14"/>
  <c r="AS20" i="14" s="1"/>
  <c r="AJ20" i="14"/>
  <c r="AK20" i="14"/>
  <c r="AL20" i="14"/>
  <c r="AV20" i="14"/>
  <c r="BA20" i="14"/>
  <c r="BD20" i="14"/>
  <c r="BE20" i="14"/>
  <c r="BF20" i="14"/>
  <c r="BO20" i="14"/>
  <c r="BP20" i="14"/>
  <c r="BQ20" i="14"/>
  <c r="AF21" i="14"/>
  <c r="AG21" i="14"/>
  <c r="AH21" i="14"/>
  <c r="BC22" i="14" s="1"/>
  <c r="AI21" i="14"/>
  <c r="AJ21" i="14"/>
  <c r="AK21" i="14"/>
  <c r="AL21" i="14"/>
  <c r="AR21" i="14"/>
  <c r="AS21" i="14"/>
  <c r="AU21" i="14"/>
  <c r="AV21" i="14"/>
  <c r="BA21" i="14"/>
  <c r="BD21" i="14"/>
  <c r="BO21" i="14" s="1"/>
  <c r="BE21" i="14"/>
  <c r="BP21" i="14" s="1"/>
  <c r="BG21" i="14"/>
  <c r="BR21" i="14" s="1"/>
  <c r="AF22" i="14"/>
  <c r="AG22" i="14"/>
  <c r="AQ22" i="14" s="1"/>
  <c r="AH22" i="14"/>
  <c r="AI22" i="14"/>
  <c r="AJ22" i="14"/>
  <c r="AK22" i="14"/>
  <c r="AU22" i="14" s="1"/>
  <c r="AL22" i="14"/>
  <c r="AR22" i="14"/>
  <c r="AS22" i="14"/>
  <c r="BA22" i="14"/>
  <c r="BD22" i="14"/>
  <c r="BE22" i="14"/>
  <c r="BF22" i="14"/>
  <c r="BG22" i="14"/>
  <c r="BN22" i="14"/>
  <c r="BO22" i="14"/>
  <c r="BP22" i="14"/>
  <c r="BQ22" i="14"/>
  <c r="BR22" i="14"/>
  <c r="AF23" i="14"/>
  <c r="AG23" i="14"/>
  <c r="AH23" i="14"/>
  <c r="AI23" i="14"/>
  <c r="AJ23" i="14"/>
  <c r="BE24" i="14" s="1"/>
  <c r="BP24" i="14" s="1"/>
  <c r="AK23" i="14"/>
  <c r="BF24" i="14" s="1"/>
  <c r="BQ24" i="14" s="1"/>
  <c r="AL23" i="14"/>
  <c r="BG24" i="14" s="1"/>
  <c r="BR24" i="14" s="1"/>
  <c r="AQ23" i="14"/>
  <c r="AR23" i="14"/>
  <c r="AS23" i="14"/>
  <c r="AU23" i="14"/>
  <c r="AV23" i="14"/>
  <c r="BA23" i="14"/>
  <c r="BC23" i="14"/>
  <c r="BN23" i="14" s="1"/>
  <c r="BD23" i="14"/>
  <c r="BO23" i="14" s="1"/>
  <c r="AF24" i="14"/>
  <c r="AG24" i="14"/>
  <c r="BB25" i="14" s="1"/>
  <c r="BM25" i="14" s="1"/>
  <c r="AH24" i="14"/>
  <c r="AI24" i="14"/>
  <c r="AS24" i="14" s="1"/>
  <c r="AJ24" i="14"/>
  <c r="BE25" i="14" s="1"/>
  <c r="BP25" i="14" s="1"/>
  <c r="AK24" i="14"/>
  <c r="BF25" i="14" s="1"/>
  <c r="BQ25" i="14" s="1"/>
  <c r="AL24" i="14"/>
  <c r="AV24" i="14" s="1"/>
  <c r="AQ24" i="14"/>
  <c r="AU24" i="14"/>
  <c r="BA24" i="14"/>
  <c r="BB24" i="14"/>
  <c r="BC24" i="14"/>
  <c r="BD24" i="14"/>
  <c r="BM24" i="14"/>
  <c r="BN24" i="14"/>
  <c r="BO24" i="14"/>
  <c r="AF25" i="14"/>
  <c r="AG25" i="14"/>
  <c r="AH25" i="14"/>
  <c r="AI25" i="14"/>
  <c r="BD26" i="14" s="1"/>
  <c r="BO26" i="14" s="1"/>
  <c r="AJ25" i="14"/>
  <c r="BE26" i="14" s="1"/>
  <c r="BP26" i="14" s="1"/>
  <c r="AK25" i="14"/>
  <c r="BF26" i="14" s="1"/>
  <c r="BQ26" i="14" s="1"/>
  <c r="AL25" i="14"/>
  <c r="BG26" i="14" s="1"/>
  <c r="BR26" i="14" s="1"/>
  <c r="AQ25" i="14"/>
  <c r="AR25" i="14"/>
  <c r="AS25" i="14"/>
  <c r="AU25" i="14"/>
  <c r="AV25" i="14"/>
  <c r="BA25" i="14"/>
  <c r="AF26" i="14"/>
  <c r="AG26" i="14"/>
  <c r="BB27" i="14" s="1"/>
  <c r="BM27" i="14" s="1"/>
  <c r="AH26" i="14"/>
  <c r="AI26" i="14"/>
  <c r="AS26" i="14" s="1"/>
  <c r="AJ26" i="14"/>
  <c r="AK26" i="14"/>
  <c r="AL26" i="14"/>
  <c r="BG27" i="14" s="1"/>
  <c r="BR27" i="14" s="1"/>
  <c r="AQ26" i="14"/>
  <c r="AR26" i="14"/>
  <c r="AV26" i="14"/>
  <c r="BA26" i="14"/>
  <c r="BB26" i="14"/>
  <c r="BM26" i="14" s="1"/>
  <c r="BC26" i="14"/>
  <c r="BN26" i="14" s="1"/>
  <c r="AF27" i="14"/>
  <c r="AG27" i="14"/>
  <c r="AQ27" i="14" s="1"/>
  <c r="AH27" i="14"/>
  <c r="AR27" i="14" s="1"/>
  <c r="AI27" i="14"/>
  <c r="AS27" i="14" s="1"/>
  <c r="AJ27" i="14"/>
  <c r="AK27" i="14"/>
  <c r="AU27" i="14" s="1"/>
  <c r="AL27" i="14"/>
  <c r="AV27" i="14" s="1"/>
  <c r="BA27" i="14"/>
  <c r="BC27" i="14"/>
  <c r="BD27" i="14"/>
  <c r="BO27" i="14" s="1"/>
  <c r="BE27" i="14"/>
  <c r="BP27" i="14" s="1"/>
  <c r="BN27" i="14"/>
  <c r="AF28" i="14"/>
  <c r="AG28" i="14"/>
  <c r="AH28" i="14"/>
  <c r="AI28" i="14"/>
  <c r="BD29" i="14" s="1"/>
  <c r="BO29" i="14" s="1"/>
  <c r="AJ28" i="14"/>
  <c r="BE29" i="14" s="1"/>
  <c r="BP29" i="14" s="1"/>
  <c r="AK28" i="14"/>
  <c r="BF29" i="14" s="1"/>
  <c r="BQ29" i="14" s="1"/>
  <c r="AL28" i="14"/>
  <c r="AS28" i="14"/>
  <c r="AU28" i="14"/>
  <c r="AV28" i="14"/>
  <c r="BA28" i="14"/>
  <c r="AF29" i="14"/>
  <c r="AG29" i="14"/>
  <c r="BB30" i="14" s="1"/>
  <c r="BM30" i="14" s="1"/>
  <c r="AH29" i="14"/>
  <c r="BC30" i="14" s="1"/>
  <c r="BN30" i="14" s="1"/>
  <c r="AI29" i="14"/>
  <c r="BD30" i="14" s="1"/>
  <c r="BO30" i="14" s="1"/>
  <c r="AJ29" i="14"/>
  <c r="AK29" i="14"/>
  <c r="BF30" i="14" s="1"/>
  <c r="BQ30" i="14" s="1"/>
  <c r="AL29" i="14"/>
  <c r="AV29" i="14" s="1"/>
  <c r="AQ29" i="14"/>
  <c r="AR29" i="14"/>
  <c r="AS29" i="14"/>
  <c r="AU29" i="14"/>
  <c r="BA29" i="14"/>
  <c r="BG29" i="14"/>
  <c r="BR29" i="14"/>
  <c r="AF30" i="14"/>
  <c r="AG30" i="14"/>
  <c r="AQ30" i="14" s="1"/>
  <c r="AH30" i="14"/>
  <c r="AI30" i="14"/>
  <c r="AJ30" i="14"/>
  <c r="AK30" i="14"/>
  <c r="BF31" i="14" s="1"/>
  <c r="BQ31" i="14" s="1"/>
  <c r="AL30" i="14"/>
  <c r="AR30" i="14"/>
  <c r="AS30" i="14"/>
  <c r="AU30" i="14"/>
  <c r="BA30" i="14"/>
  <c r="BE30" i="14"/>
  <c r="BP30" i="14" s="1"/>
  <c r="AF31" i="14"/>
  <c r="AG31" i="14"/>
  <c r="AH31" i="14"/>
  <c r="AR31" i="14" s="1"/>
  <c r="AI31" i="14"/>
  <c r="AS31" i="14" s="1"/>
  <c r="AJ31" i="14"/>
  <c r="AK31" i="14"/>
  <c r="AU31" i="14" s="1"/>
  <c r="AL31" i="14"/>
  <c r="AV31" i="14" s="1"/>
  <c r="AQ31" i="14"/>
  <c r="BA31" i="14"/>
  <c r="BC31" i="14"/>
  <c r="BN31" i="14" s="1"/>
  <c r="BD31" i="14"/>
  <c r="BE31" i="14"/>
  <c r="BO31" i="14"/>
  <c r="BP31" i="14"/>
  <c r="AF32" i="14"/>
  <c r="AG32" i="14"/>
  <c r="AH32" i="14"/>
  <c r="AR32" i="14" s="1"/>
  <c r="AI32" i="14"/>
  <c r="AS32" i="14" s="1"/>
  <c r="AJ32" i="14"/>
  <c r="AK32" i="14"/>
  <c r="AL32" i="14"/>
  <c r="AQ32" i="14"/>
  <c r="AU32" i="14"/>
  <c r="AV32" i="14"/>
  <c r="BA32" i="14"/>
  <c r="BB32" i="14"/>
  <c r="BM32" i="14"/>
  <c r="AF33" i="14"/>
  <c r="AG33" i="14"/>
  <c r="AH33" i="14"/>
  <c r="AI33" i="14"/>
  <c r="AJ33" i="14"/>
  <c r="AK33" i="14"/>
  <c r="BF34" i="14" s="1"/>
  <c r="AL33" i="14"/>
  <c r="AQ33" i="14"/>
  <c r="AU33" i="14"/>
  <c r="AV33" i="14"/>
  <c r="BA33" i="14"/>
  <c r="BB33" i="14"/>
  <c r="BM33" i="14" s="1"/>
  <c r="BC33" i="14"/>
  <c r="BN33" i="14" s="1"/>
  <c r="BD33" i="14"/>
  <c r="BO33" i="14" s="1"/>
  <c r="BE33" i="14"/>
  <c r="BP33" i="14" s="1"/>
  <c r="BF33" i="14"/>
  <c r="BG33" i="14"/>
  <c r="BQ33" i="14"/>
  <c r="BR33" i="14"/>
  <c r="AF34" i="14"/>
  <c r="AG34" i="14"/>
  <c r="AH34" i="14"/>
  <c r="AR34" i="14" s="1"/>
  <c r="AI34" i="14"/>
  <c r="AS34" i="14" s="1"/>
  <c r="AJ34" i="14"/>
  <c r="AK34" i="14"/>
  <c r="AU34" i="14" s="1"/>
  <c r="AL34" i="14"/>
  <c r="AQ34" i="14"/>
  <c r="BA34" i="14"/>
  <c r="BB34" i="14"/>
  <c r="BG34" i="14"/>
  <c r="BM34" i="14"/>
  <c r="BQ34" i="14"/>
  <c r="BR34" i="14"/>
  <c r="AF35" i="14"/>
  <c r="AG35" i="14"/>
  <c r="BB36" i="14" s="1"/>
  <c r="AH35" i="14"/>
  <c r="AI35" i="14"/>
  <c r="AJ35" i="14"/>
  <c r="AK35" i="14"/>
  <c r="BF36" i="14" s="1"/>
  <c r="BQ36" i="14" s="1"/>
  <c r="AL35" i="14"/>
  <c r="BG36" i="14" s="1"/>
  <c r="BR36" i="14" s="1"/>
  <c r="AQ35" i="14"/>
  <c r="AS35" i="14"/>
  <c r="AU35" i="14"/>
  <c r="AV35" i="14"/>
  <c r="BA35" i="14"/>
  <c r="BB35" i="14"/>
  <c r="BM35" i="14" s="1"/>
  <c r="BC35" i="14"/>
  <c r="BN35" i="14" s="1"/>
  <c r="BD35" i="14"/>
  <c r="BO35" i="14" s="1"/>
  <c r="BE35" i="14"/>
  <c r="BP35" i="14" s="1"/>
  <c r="BF35" i="14"/>
  <c r="BQ35" i="14" s="1"/>
  <c r="AF36" i="14"/>
  <c r="AG36" i="14"/>
  <c r="BB37" i="14" s="1"/>
  <c r="BM37" i="14" s="1"/>
  <c r="AH36" i="14"/>
  <c r="BC37" i="14" s="1"/>
  <c r="BN37" i="14" s="1"/>
  <c r="AI36" i="14"/>
  <c r="BD37" i="14" s="1"/>
  <c r="BO37" i="14" s="1"/>
  <c r="AJ36" i="14"/>
  <c r="AK36" i="14"/>
  <c r="AU36" i="14" s="1"/>
  <c r="AL36" i="14"/>
  <c r="AV36" i="14" s="1"/>
  <c r="AQ36" i="14"/>
  <c r="AR36" i="14"/>
  <c r="AS36" i="14"/>
  <c r="BA36" i="14"/>
  <c r="BD36" i="14"/>
  <c r="BE36" i="14"/>
  <c r="BM36" i="14"/>
  <c r="BO36" i="14"/>
  <c r="BP36" i="14"/>
  <c r="AF37" i="14"/>
  <c r="AG37" i="14"/>
  <c r="AH37" i="14"/>
  <c r="AI37" i="14"/>
  <c r="BD38" i="14" s="1"/>
  <c r="BO38" i="14" s="1"/>
  <c r="AJ37" i="14"/>
  <c r="BE38" i="14" s="1"/>
  <c r="BP38" i="14" s="1"/>
  <c r="AK37" i="14"/>
  <c r="BF38" i="14" s="1"/>
  <c r="BQ38" i="14" s="1"/>
  <c r="AL37" i="14"/>
  <c r="BG38" i="14" s="1"/>
  <c r="BR38" i="14" s="1"/>
  <c r="AQ37" i="14"/>
  <c r="AR37" i="14"/>
  <c r="AS37" i="14"/>
  <c r="AU37" i="14"/>
  <c r="AV37" i="14"/>
  <c r="BA37" i="14"/>
  <c r="AF38" i="14"/>
  <c r="AG38" i="14"/>
  <c r="AH38" i="14"/>
  <c r="AR38" i="14" s="1"/>
  <c r="AI38" i="14"/>
  <c r="AS38" i="14" s="1"/>
  <c r="AJ38" i="14"/>
  <c r="AK38" i="14"/>
  <c r="AL38" i="14"/>
  <c r="BG39" i="14" s="1"/>
  <c r="BR39" i="14" s="1"/>
  <c r="AQ38" i="14"/>
  <c r="AV38" i="14"/>
  <c r="BA38" i="14"/>
  <c r="BB38" i="14"/>
  <c r="BC38" i="14"/>
  <c r="BM38" i="14"/>
  <c r="BN38" i="14"/>
  <c r="AF39" i="14"/>
  <c r="AG39" i="14"/>
  <c r="AQ39" i="14" s="1"/>
  <c r="AH39" i="14"/>
  <c r="AR39" i="14" s="1"/>
  <c r="AI39" i="14"/>
  <c r="AS39" i="14" s="1"/>
  <c r="AJ39" i="14"/>
  <c r="BE40" i="14" s="1"/>
  <c r="BP40" i="14" s="1"/>
  <c r="AK39" i="14"/>
  <c r="AL39" i="14"/>
  <c r="BG40" i="14" s="1"/>
  <c r="BR40" i="14" s="1"/>
  <c r="AU39" i="14"/>
  <c r="AV39" i="14"/>
  <c r="BA39" i="14"/>
  <c r="BB39" i="14"/>
  <c r="BM39" i="14" s="1"/>
  <c r="BC39" i="14"/>
  <c r="BN39" i="14" s="1"/>
  <c r="BD39" i="14"/>
  <c r="BO39" i="14" s="1"/>
  <c r="AF40" i="14"/>
  <c r="AG40" i="14"/>
  <c r="AH40" i="14"/>
  <c r="AR40" i="14" s="1"/>
  <c r="AI40" i="14"/>
  <c r="BD41" i="14" s="1"/>
  <c r="BO41" i="14" s="1"/>
  <c r="AJ40" i="14"/>
  <c r="BE41" i="14" s="1"/>
  <c r="BP41" i="14" s="1"/>
  <c r="AK40" i="14"/>
  <c r="AL40" i="14"/>
  <c r="AS40" i="14"/>
  <c r="AU40" i="14"/>
  <c r="AV40" i="14"/>
  <c r="BA40" i="14"/>
  <c r="BF40" i="14"/>
  <c r="BQ40" i="14" s="1"/>
  <c r="AF41" i="14"/>
  <c r="AG41" i="14"/>
  <c r="BB42" i="14" s="1"/>
  <c r="BM42" i="14" s="1"/>
  <c r="AH41" i="14"/>
  <c r="BC42" i="14" s="1"/>
  <c r="BN42" i="14" s="1"/>
  <c r="AI41" i="14"/>
  <c r="BD42" i="14" s="1"/>
  <c r="BO42" i="14" s="1"/>
  <c r="AJ41" i="14"/>
  <c r="BE42" i="14" s="1"/>
  <c r="BP42" i="14" s="1"/>
  <c r="AK41" i="14"/>
  <c r="AU41" i="14" s="1"/>
  <c r="AL41" i="14"/>
  <c r="AV41" i="14" s="1"/>
  <c r="AQ41" i="14"/>
  <c r="AR41" i="14"/>
  <c r="AS41" i="14"/>
  <c r="BA41" i="14"/>
  <c r="BF41" i="14"/>
  <c r="BG41" i="14"/>
  <c r="BQ41" i="14"/>
  <c r="BR41" i="14"/>
  <c r="AF42" i="14"/>
  <c r="AG42" i="14"/>
  <c r="AH42" i="14"/>
  <c r="BC43" i="14" s="1"/>
  <c r="AI42" i="14"/>
  <c r="BD43" i="14" s="1"/>
  <c r="AJ42" i="14"/>
  <c r="AK42" i="14"/>
  <c r="AL42" i="14"/>
  <c r="AQ42" i="14"/>
  <c r="AR42" i="14"/>
  <c r="AS42" i="14"/>
  <c r="AU42" i="14"/>
  <c r="AV42" i="14"/>
  <c r="BA42" i="14"/>
  <c r="AF43" i="14"/>
  <c r="AG43" i="14"/>
  <c r="BB44" i="14" s="1"/>
  <c r="BM44" i="14" s="1"/>
  <c r="AH43" i="14"/>
  <c r="AR43" i="14" s="1"/>
  <c r="AI43" i="14"/>
  <c r="AS43" i="14" s="1"/>
  <c r="AJ43" i="14"/>
  <c r="BE44" i="14" s="1"/>
  <c r="BP44" i="14" s="1"/>
  <c r="AK43" i="14"/>
  <c r="AU43" i="14" s="1"/>
  <c r="AL43" i="14"/>
  <c r="BG44" i="14" s="1"/>
  <c r="BR44" i="14" s="1"/>
  <c r="AQ43" i="14"/>
  <c r="BA43" i="14"/>
  <c r="BB43" i="14"/>
  <c r="BE43" i="14"/>
  <c r="BF43" i="14"/>
  <c r="BG43" i="14"/>
  <c r="BM43" i="14"/>
  <c r="BN43" i="14"/>
  <c r="BO43" i="14"/>
  <c r="BP43" i="14"/>
  <c r="BQ43" i="14"/>
  <c r="BR43" i="14"/>
  <c r="AF44" i="14"/>
  <c r="AG44" i="14"/>
  <c r="AH44" i="14"/>
  <c r="AI44" i="14"/>
  <c r="AJ44" i="14"/>
  <c r="AK44" i="14"/>
  <c r="AL44" i="14"/>
  <c r="BG45" i="14" s="1"/>
  <c r="BR45" i="14" s="1"/>
  <c r="AS44" i="14"/>
  <c r="AU44" i="14"/>
  <c r="AV44" i="14"/>
  <c r="BA44" i="14"/>
  <c r="AF45" i="14"/>
  <c r="AG45" i="14"/>
  <c r="AH45" i="14"/>
  <c r="BC46" i="14" s="1"/>
  <c r="BN46" i="14" s="1"/>
  <c r="AI45" i="14"/>
  <c r="AJ45" i="14"/>
  <c r="AK45" i="14"/>
  <c r="AL45" i="14"/>
  <c r="AQ45" i="14"/>
  <c r="AR45" i="14"/>
  <c r="AS45" i="14"/>
  <c r="AU45" i="14"/>
  <c r="AV45" i="14"/>
  <c r="BA45" i="14"/>
  <c r="BD45" i="14"/>
  <c r="BO45" i="14" s="1"/>
  <c r="BE45" i="14"/>
  <c r="BF45" i="14"/>
  <c r="BP45" i="14"/>
  <c r="BQ45" i="14"/>
  <c r="AF46" i="14"/>
  <c r="AG46" i="14"/>
  <c r="AH46" i="14"/>
  <c r="AI46" i="14"/>
  <c r="AJ46" i="14"/>
  <c r="BE47" i="14" s="1"/>
  <c r="BP47" i="14" s="1"/>
  <c r="AK46" i="14"/>
  <c r="AU46" i="14" s="1"/>
  <c r="AL46" i="14"/>
  <c r="AQ46" i="14"/>
  <c r="AR46" i="14"/>
  <c r="AS46" i="14"/>
  <c r="AV46" i="14"/>
  <c r="BA46" i="14"/>
  <c r="BB46" i="14"/>
  <c r="BM46" i="14" s="1"/>
  <c r="BD46" i="14"/>
  <c r="BO46" i="14" s="1"/>
  <c r="BE46" i="14"/>
  <c r="BP46" i="14" s="1"/>
  <c r="BF46" i="14"/>
  <c r="BQ46" i="14" s="1"/>
  <c r="BG46" i="14"/>
  <c r="BR46" i="14" s="1"/>
  <c r="AF47" i="14"/>
  <c r="AG47" i="14"/>
  <c r="BB48" i="14" s="1"/>
  <c r="BM48" i="14" s="1"/>
  <c r="AH47" i="14"/>
  <c r="AI47" i="14"/>
  <c r="BD48" i="14" s="1"/>
  <c r="BO48" i="14" s="1"/>
  <c r="AJ47" i="14"/>
  <c r="BE48" i="14" s="1"/>
  <c r="BP48" i="14" s="1"/>
  <c r="AK47" i="14"/>
  <c r="BF48" i="14" s="1"/>
  <c r="BQ48" i="14" s="1"/>
  <c r="AL47" i="14"/>
  <c r="AV47" i="14" s="1"/>
  <c r="AQ47" i="14"/>
  <c r="AR47" i="14"/>
  <c r="AS47" i="14"/>
  <c r="AU47" i="14"/>
  <c r="BA47" i="14"/>
  <c r="BB47" i="14"/>
  <c r="BM47" i="14" s="1"/>
  <c r="BC47" i="14"/>
  <c r="BN47" i="14" s="1"/>
  <c r="BD47" i="14"/>
  <c r="BO47" i="14" s="1"/>
  <c r="BG47" i="14"/>
  <c r="BR47" i="14" s="1"/>
  <c r="AF48" i="14"/>
  <c r="AG48" i="14"/>
  <c r="AH48" i="14"/>
  <c r="BC49" i="14" s="1"/>
  <c r="BN49" i="14" s="1"/>
  <c r="AI48" i="14"/>
  <c r="BD49" i="14" s="1"/>
  <c r="BO49" i="14" s="1"/>
  <c r="AJ48" i="14"/>
  <c r="BE49" i="14" s="1"/>
  <c r="BP49" i="14" s="1"/>
  <c r="AK48" i="14"/>
  <c r="AU48" i="14" s="1"/>
  <c r="AL48" i="14"/>
  <c r="AV48" i="14" s="1"/>
  <c r="AQ48" i="14"/>
  <c r="AR48" i="14"/>
  <c r="AS48" i="14"/>
  <c r="BA48" i="14"/>
  <c r="BC48" i="14"/>
  <c r="BN48" i="14" s="1"/>
  <c r="AF49" i="14"/>
  <c r="AG49" i="14"/>
  <c r="AQ49" i="14" s="1"/>
  <c r="AH49" i="14"/>
  <c r="AI49" i="14"/>
  <c r="AJ49" i="14"/>
  <c r="AK49" i="14"/>
  <c r="AU49" i="14" s="1"/>
  <c r="AL49" i="14"/>
  <c r="AV49" i="14" s="1"/>
  <c r="AR49" i="14"/>
  <c r="AS49" i="14"/>
  <c r="BA49" i="14"/>
  <c r="BB49" i="14"/>
  <c r="BM49" i="14"/>
  <c r="AF50" i="14"/>
  <c r="AG50" i="14"/>
  <c r="AQ50" i="14" s="1"/>
  <c r="AH50" i="14"/>
  <c r="BC51" i="14" s="1"/>
  <c r="BN51" i="14" s="1"/>
  <c r="AI50" i="14"/>
  <c r="BD51" i="14" s="1"/>
  <c r="BO51" i="14" s="1"/>
  <c r="AJ50" i="14"/>
  <c r="BE51" i="14" s="1"/>
  <c r="BP51" i="14" s="1"/>
  <c r="AK50" i="14"/>
  <c r="BF51" i="14" s="1"/>
  <c r="BQ51" i="14" s="1"/>
  <c r="AL50" i="14"/>
  <c r="BG51" i="14" s="1"/>
  <c r="BR51" i="14" s="1"/>
  <c r="AR50" i="14"/>
  <c r="AS50" i="14"/>
  <c r="BA50" i="14"/>
  <c r="BC50" i="14"/>
  <c r="BN50" i="14" s="1"/>
  <c r="BD50" i="14"/>
  <c r="BO50" i="14" s="1"/>
  <c r="BE50" i="14"/>
  <c r="BP50" i="14" s="1"/>
  <c r="AA51" i="14"/>
  <c r="AA50" i="14" s="1"/>
  <c r="AA49" i="14" s="1"/>
  <c r="AA48" i="14" s="1"/>
  <c r="AA47" i="14" s="1"/>
  <c r="AA46" i="14" s="1"/>
  <c r="AA45" i="14" s="1"/>
  <c r="AA44" i="14" s="1"/>
  <c r="AA43" i="14" s="1"/>
  <c r="AA42" i="14" s="1"/>
  <c r="AA41" i="14" s="1"/>
  <c r="AA40" i="14" s="1"/>
  <c r="AA39" i="14" s="1"/>
  <c r="AA38" i="14" s="1"/>
  <c r="AA37" i="14" s="1"/>
  <c r="AA36" i="14" s="1"/>
  <c r="AA35" i="14" s="1"/>
  <c r="AA34" i="14" s="1"/>
  <c r="AA33" i="14" s="1"/>
  <c r="AA32" i="14" s="1"/>
  <c r="AA31" i="14" s="1"/>
  <c r="AA30" i="14" s="1"/>
  <c r="AA29" i="14" s="1"/>
  <c r="AA28" i="14" s="1"/>
  <c r="AA27" i="14" s="1"/>
  <c r="AA26" i="14" s="1"/>
  <c r="AA25" i="14" s="1"/>
  <c r="AA24" i="14" s="1"/>
  <c r="AA23" i="14" s="1"/>
  <c r="AA22" i="14" s="1"/>
  <c r="AA21" i="14" s="1"/>
  <c r="AA20" i="14" s="1"/>
  <c r="AA19" i="14" s="1"/>
  <c r="AA18" i="14" s="1"/>
  <c r="AA17" i="14" s="1"/>
  <c r="AA16" i="14" s="1"/>
  <c r="AA15" i="14" s="1"/>
  <c r="AA14" i="14" s="1"/>
  <c r="AA13" i="14" s="1"/>
  <c r="AA12" i="14" s="1"/>
  <c r="AA11" i="14" s="1"/>
  <c r="AA10" i="14" s="1"/>
  <c r="AA9" i="14" s="1"/>
  <c r="AA8" i="14" s="1"/>
  <c r="AA7" i="14" s="1"/>
  <c r="AA6" i="14" s="1"/>
  <c r="AA5" i="14" s="1"/>
  <c r="AF51" i="14"/>
  <c r="AG51" i="14"/>
  <c r="AQ51" i="14" s="1"/>
  <c r="AH51" i="14"/>
  <c r="AR51" i="14" s="1"/>
  <c r="AI51" i="14"/>
  <c r="AS51" i="14" s="1"/>
  <c r="AJ51" i="14"/>
  <c r="BE52" i="14" s="1"/>
  <c r="BP52" i="14" s="1"/>
  <c r="AK51" i="14"/>
  <c r="AU51" i="14" s="1"/>
  <c r="AL51" i="14"/>
  <c r="BA51" i="14"/>
  <c r="X52" i="14"/>
  <c r="X51" i="14" s="1"/>
  <c r="X50" i="14" s="1"/>
  <c r="X49" i="14" s="1"/>
  <c r="X48" i="14" s="1"/>
  <c r="X47" i="14" s="1"/>
  <c r="X46" i="14" s="1"/>
  <c r="X45" i="14" s="1"/>
  <c r="X44" i="14" s="1"/>
  <c r="X43" i="14" s="1"/>
  <c r="X42" i="14" s="1"/>
  <c r="X41" i="14" s="1"/>
  <c r="X40" i="14" s="1"/>
  <c r="X39" i="14" s="1"/>
  <c r="X38" i="14" s="1"/>
  <c r="X37" i="14" s="1"/>
  <c r="X36" i="14" s="1"/>
  <c r="X35" i="14" s="1"/>
  <c r="X34" i="14" s="1"/>
  <c r="X33" i="14" s="1"/>
  <c r="X32" i="14" s="1"/>
  <c r="X31" i="14" s="1"/>
  <c r="X30" i="14" s="1"/>
  <c r="X29" i="14" s="1"/>
  <c r="X28" i="14" s="1"/>
  <c r="X27" i="14" s="1"/>
  <c r="X26" i="14" s="1"/>
  <c r="X25" i="14" s="1"/>
  <c r="X24" i="14" s="1"/>
  <c r="X23" i="14" s="1"/>
  <c r="X22" i="14" s="1"/>
  <c r="X21" i="14" s="1"/>
  <c r="X20" i="14" s="1"/>
  <c r="X19" i="14" s="1"/>
  <c r="X18" i="14" s="1"/>
  <c r="X17" i="14" s="1"/>
  <c r="X16" i="14" s="1"/>
  <c r="X15" i="14" s="1"/>
  <c r="X14" i="14" s="1"/>
  <c r="X13" i="14" s="1"/>
  <c r="X12" i="14" s="1"/>
  <c r="X11" i="14" s="1"/>
  <c r="X10" i="14" s="1"/>
  <c r="X9" i="14" s="1"/>
  <c r="X8" i="14" s="1"/>
  <c r="X7" i="14" s="1"/>
  <c r="X6" i="14" s="1"/>
  <c r="X5" i="14" s="1"/>
  <c r="Y52" i="14"/>
  <c r="Y51" i="14" s="1"/>
  <c r="Y50" i="14" s="1"/>
  <c r="Y49" i="14" s="1"/>
  <c r="Y48" i="14" s="1"/>
  <c r="Y47" i="14" s="1"/>
  <c r="Y46" i="14" s="1"/>
  <c r="Y45" i="14" s="1"/>
  <c r="Y44" i="14" s="1"/>
  <c r="Y43" i="14" s="1"/>
  <c r="Y42" i="14" s="1"/>
  <c r="Y41" i="14" s="1"/>
  <c r="Y40" i="14" s="1"/>
  <c r="Y39" i="14" s="1"/>
  <c r="Y38" i="14" s="1"/>
  <c r="Y37" i="14" s="1"/>
  <c r="Y36" i="14" s="1"/>
  <c r="Y35" i="14" s="1"/>
  <c r="Y34" i="14" s="1"/>
  <c r="Y33" i="14" s="1"/>
  <c r="Y32" i="14" s="1"/>
  <c r="Y31" i="14" s="1"/>
  <c r="Y30" i="14" s="1"/>
  <c r="Y29" i="14" s="1"/>
  <c r="Y28" i="14" s="1"/>
  <c r="Y27" i="14" s="1"/>
  <c r="Y26" i="14" s="1"/>
  <c r="Y25" i="14" s="1"/>
  <c r="Y24" i="14" s="1"/>
  <c r="Y23" i="14" s="1"/>
  <c r="Y22" i="14" s="1"/>
  <c r="Y21" i="14" s="1"/>
  <c r="Y20" i="14" s="1"/>
  <c r="Y19" i="14" s="1"/>
  <c r="Y18" i="14" s="1"/>
  <c r="Y17" i="14" s="1"/>
  <c r="Y16" i="14" s="1"/>
  <c r="Y15" i="14" s="1"/>
  <c r="Y14" i="14" s="1"/>
  <c r="Y13" i="14" s="1"/>
  <c r="Y12" i="14" s="1"/>
  <c r="Y11" i="14" s="1"/>
  <c r="Y10" i="14" s="1"/>
  <c r="Y9" i="14" s="1"/>
  <c r="Y8" i="14" s="1"/>
  <c r="Y7" i="14" s="1"/>
  <c r="Y6" i="14" s="1"/>
  <c r="Y5" i="14" s="1"/>
  <c r="AF52" i="14"/>
  <c r="AG52" i="14"/>
  <c r="AQ52" i="14" s="1"/>
  <c r="AH52" i="14"/>
  <c r="AI52" i="14"/>
  <c r="AJ52" i="14"/>
  <c r="AK52" i="14"/>
  <c r="BF53" i="14" s="1"/>
  <c r="BQ53" i="14" s="1"/>
  <c r="AL52" i="14"/>
  <c r="BG53" i="14" s="1"/>
  <c r="BR53" i="14" s="1"/>
  <c r="AR52" i="14"/>
  <c r="AS52" i="14"/>
  <c r="AU52" i="14"/>
  <c r="AV52" i="14"/>
  <c r="BA52" i="14"/>
  <c r="X53" i="14"/>
  <c r="Y53" i="14"/>
  <c r="AA53" i="14"/>
  <c r="AA52" i="14" s="1"/>
  <c r="AF53" i="14"/>
  <c r="AG53" i="14"/>
  <c r="AQ53" i="14" s="1"/>
  <c r="AH53" i="14"/>
  <c r="AR53" i="14" s="1"/>
  <c r="AI53" i="14"/>
  <c r="AS53" i="14" s="1"/>
  <c r="AJ53" i="14"/>
  <c r="AK53" i="14"/>
  <c r="BF54" i="14" s="1"/>
  <c r="AL53" i="14"/>
  <c r="BG54" i="14" s="1"/>
  <c r="AU53" i="14"/>
  <c r="AV53" i="14"/>
  <c r="BA53" i="14"/>
  <c r="BC53" i="14"/>
  <c r="BN53" i="14" s="1"/>
  <c r="BD53" i="14"/>
  <c r="BO53" i="14" s="1"/>
  <c r="BE53" i="14"/>
  <c r="BP53" i="14"/>
  <c r="W54" i="14"/>
  <c r="X54" i="14"/>
  <c r="Y54" i="14"/>
  <c r="AA54" i="14"/>
  <c r="AB54" i="14"/>
  <c r="AB53" i="14" s="1"/>
  <c r="AB52" i="14" s="1"/>
  <c r="AB51" i="14" s="1"/>
  <c r="AB50" i="14" s="1"/>
  <c r="AB49" i="14" s="1"/>
  <c r="AB48" i="14" s="1"/>
  <c r="AB47" i="14" s="1"/>
  <c r="AB46" i="14" s="1"/>
  <c r="AB45" i="14" s="1"/>
  <c r="AB44" i="14" s="1"/>
  <c r="AB43" i="14" s="1"/>
  <c r="AB42" i="14" s="1"/>
  <c r="AB41" i="14" s="1"/>
  <c r="AB40" i="14" s="1"/>
  <c r="AB39" i="14" s="1"/>
  <c r="AB38" i="14" s="1"/>
  <c r="AB37" i="14" s="1"/>
  <c r="AB36" i="14" s="1"/>
  <c r="AB35" i="14" s="1"/>
  <c r="AB34" i="14" s="1"/>
  <c r="AB33" i="14" s="1"/>
  <c r="AB32" i="14" s="1"/>
  <c r="AB31" i="14" s="1"/>
  <c r="AB30" i="14" s="1"/>
  <c r="AB29" i="14" s="1"/>
  <c r="AB28" i="14" s="1"/>
  <c r="AB27" i="14" s="1"/>
  <c r="AB26" i="14" s="1"/>
  <c r="AB25" i="14" s="1"/>
  <c r="AB24" i="14" s="1"/>
  <c r="AB23" i="14" s="1"/>
  <c r="AB22" i="14" s="1"/>
  <c r="AB21" i="14" s="1"/>
  <c r="AB20" i="14" s="1"/>
  <c r="AB19" i="14" s="1"/>
  <c r="AB18" i="14" s="1"/>
  <c r="AB17" i="14" s="1"/>
  <c r="AB16" i="14" s="1"/>
  <c r="AB15" i="14" s="1"/>
  <c r="AB14" i="14" s="1"/>
  <c r="AB13" i="14" s="1"/>
  <c r="AB12" i="14" s="1"/>
  <c r="AB11" i="14" s="1"/>
  <c r="AB10" i="14" s="1"/>
  <c r="AB9" i="14" s="1"/>
  <c r="AB8" i="14" s="1"/>
  <c r="AB7" i="14" s="1"/>
  <c r="AB6" i="14" s="1"/>
  <c r="AB5" i="14" s="1"/>
  <c r="AF54" i="14"/>
  <c r="AG54" i="14"/>
  <c r="AQ54" i="14" s="1"/>
  <c r="AH54" i="14"/>
  <c r="AR54" i="14" s="1"/>
  <c r="AI54" i="14"/>
  <c r="AS54" i="14" s="1"/>
  <c r="AJ54" i="14"/>
  <c r="AK54" i="14"/>
  <c r="AU54" i="14" s="1"/>
  <c r="AL54" i="14"/>
  <c r="AV54" i="14"/>
  <c r="BA54" i="14"/>
  <c r="BE54" i="14"/>
  <c r="BP54" i="14"/>
  <c r="BQ54" i="14"/>
  <c r="BR54" i="14"/>
  <c r="AC55" i="14"/>
  <c r="AF55" i="14"/>
  <c r="AG55" i="14"/>
  <c r="AH55" i="14"/>
  <c r="AI55" i="14"/>
  <c r="AJ55" i="14"/>
  <c r="AK55" i="14"/>
  <c r="AU55" i="14" s="1"/>
  <c r="AL55" i="14"/>
  <c r="AV55" i="14" s="1"/>
  <c r="AQ55" i="14"/>
  <c r="AR55" i="14"/>
  <c r="AS55" i="14"/>
  <c r="BA55" i="14"/>
  <c r="BD55" i="14"/>
  <c r="BE55" i="14"/>
  <c r="BP55" i="14" s="1"/>
  <c r="BF55" i="14"/>
  <c r="BQ55" i="14" s="1"/>
  <c r="BG55" i="14"/>
  <c r="BR55" i="14" s="1"/>
  <c r="BO55" i="14"/>
  <c r="BL9" i="14" l="1"/>
  <c r="BL49" i="14"/>
  <c r="BL46" i="14"/>
  <c r="BJ46" i="14" s="1"/>
  <c r="BJ6" i="14"/>
  <c r="BJ15" i="14"/>
  <c r="BL24" i="14"/>
  <c r="BL19" i="14"/>
  <c r="BJ19" i="14" s="1"/>
  <c r="BG52" i="14"/>
  <c r="BR52" i="14" s="1"/>
  <c r="AV51" i="14"/>
  <c r="BL47" i="14"/>
  <c r="BJ47" i="14" s="1"/>
  <c r="BJ24" i="14"/>
  <c r="BB23" i="14"/>
  <c r="BM23" i="14" s="1"/>
  <c r="BL23" i="14" s="1"/>
  <c r="BJ23" i="14" s="1"/>
  <c r="BF27" i="14"/>
  <c r="BQ27" i="14" s="1"/>
  <c r="BL27" i="14" s="1"/>
  <c r="BJ27" i="14" s="1"/>
  <c r="AU26" i="14"/>
  <c r="BL35" i="14"/>
  <c r="BJ35" i="14" s="1"/>
  <c r="BD18" i="14"/>
  <c r="BO18" i="14" s="1"/>
  <c r="AS17" i="14"/>
  <c r="BJ9" i="14"/>
  <c r="BF44" i="14"/>
  <c r="BQ44" i="14" s="1"/>
  <c r="BE28" i="14"/>
  <c r="BP28" i="14" s="1"/>
  <c r="AC54" i="14"/>
  <c r="W53" i="14"/>
  <c r="BF39" i="14"/>
  <c r="BQ39" i="14" s="1"/>
  <c r="AU38" i="14"/>
  <c r="BG32" i="14"/>
  <c r="BR32" i="14" s="1"/>
  <c r="BB18" i="14"/>
  <c r="BM18" i="14" s="1"/>
  <c r="AQ17" i="14"/>
  <c r="BD44" i="14"/>
  <c r="BO44" i="14" s="1"/>
  <c r="BF32" i="14"/>
  <c r="BQ32" i="14" s="1"/>
  <c r="AU16" i="14"/>
  <c r="BF17" i="14"/>
  <c r="BQ17" i="14" s="1"/>
  <c r="BL13" i="14"/>
  <c r="BJ13" i="14" s="1"/>
  <c r="BL7" i="14"/>
  <c r="BJ7" i="14" s="1"/>
  <c r="BC44" i="14"/>
  <c r="BN44" i="14" s="1"/>
  <c r="BE32" i="14"/>
  <c r="BP32" i="14" s="1"/>
  <c r="BC21" i="14"/>
  <c r="BN21" i="14" s="1"/>
  <c r="BE17" i="14"/>
  <c r="BP17" i="14" s="1"/>
  <c r="BL17" i="14" s="1"/>
  <c r="BJ17" i="14" s="1"/>
  <c r="BL33" i="14"/>
  <c r="BJ33" i="14" s="1"/>
  <c r="BD32" i="14"/>
  <c r="BO32" i="14" s="1"/>
  <c r="BB21" i="14"/>
  <c r="BM21" i="14" s="1"/>
  <c r="BE18" i="14"/>
  <c r="BP18" i="14" s="1"/>
  <c r="BL43" i="14"/>
  <c r="BJ43" i="14" s="1"/>
  <c r="BG42" i="14"/>
  <c r="BR42" i="14" s="1"/>
  <c r="BC32" i="14"/>
  <c r="BN32" i="14" s="1"/>
  <c r="BG30" i="14"/>
  <c r="BR30" i="14" s="1"/>
  <c r="BL30" i="14" s="1"/>
  <c r="BJ30" i="14" s="1"/>
  <c r="BC55" i="14"/>
  <c r="BN55" i="14" s="1"/>
  <c r="BF52" i="14"/>
  <c r="BQ52" i="14" s="1"/>
  <c r="BF42" i="14"/>
  <c r="BQ42" i="14" s="1"/>
  <c r="BB55" i="14"/>
  <c r="BM55" i="14" s="1"/>
  <c r="BL55" i="14" s="1"/>
  <c r="BJ55" i="14" s="1"/>
  <c r="BD54" i="14"/>
  <c r="BO54" i="14" s="1"/>
  <c r="AR24" i="14"/>
  <c r="BC25" i="14"/>
  <c r="BN25" i="14" s="1"/>
  <c r="BG12" i="14"/>
  <c r="BR12" i="14" s="1"/>
  <c r="AV11" i="14"/>
  <c r="BC54" i="14"/>
  <c r="BN54" i="14" s="1"/>
  <c r="BD52" i="14"/>
  <c r="BO52" i="14" s="1"/>
  <c r="BG35" i="14"/>
  <c r="BR35" i="14" s="1"/>
  <c r="AV34" i="14"/>
  <c r="BG25" i="14"/>
  <c r="BR25" i="14" s="1"/>
  <c r="BF12" i="14"/>
  <c r="BQ12" i="14" s="1"/>
  <c r="AU11" i="14"/>
  <c r="BB54" i="14"/>
  <c r="BM54" i="14" s="1"/>
  <c r="BB53" i="14"/>
  <c r="BM53" i="14" s="1"/>
  <c r="BL53" i="14" s="1"/>
  <c r="BJ53" i="14" s="1"/>
  <c r="BC52" i="14"/>
  <c r="BN52" i="14" s="1"/>
  <c r="BJ49" i="14"/>
  <c r="BB31" i="14"/>
  <c r="BM31" i="14" s="1"/>
  <c r="BG28" i="14"/>
  <c r="BR28" i="14" s="1"/>
  <c r="BE12" i="14"/>
  <c r="BP12" i="14" s="1"/>
  <c r="BL12" i="14" s="1"/>
  <c r="BJ12" i="14" s="1"/>
  <c r="AV8" i="14"/>
  <c r="BG9" i="14"/>
  <c r="BR9" i="14" s="1"/>
  <c r="BB52" i="14"/>
  <c r="BM52" i="14" s="1"/>
  <c r="BG49" i="14"/>
  <c r="BR49" i="14" s="1"/>
  <c r="BG37" i="14"/>
  <c r="BR37" i="14" s="1"/>
  <c r="BF28" i="14"/>
  <c r="BQ28" i="14" s="1"/>
  <c r="BB50" i="14"/>
  <c r="BM50" i="14" s="1"/>
  <c r="BF49" i="14"/>
  <c r="BQ49" i="14" s="1"/>
  <c r="BF37" i="14"/>
  <c r="BQ37" i="14" s="1"/>
  <c r="BD28" i="14"/>
  <c r="BO28" i="14" s="1"/>
  <c r="BJ26" i="14"/>
  <c r="BD25" i="14"/>
  <c r="BO25" i="14" s="1"/>
  <c r="BL25" i="14" s="1"/>
  <c r="BJ25" i="14" s="1"/>
  <c r="BG23" i="14"/>
  <c r="BR23" i="14" s="1"/>
  <c r="AV22" i="14"/>
  <c r="AR19" i="14"/>
  <c r="BJ16" i="14"/>
  <c r="BE37" i="14"/>
  <c r="BP37" i="14" s="1"/>
  <c r="BE34" i="14"/>
  <c r="BP34" i="14" s="1"/>
  <c r="BC28" i="14"/>
  <c r="BN28" i="14" s="1"/>
  <c r="AQ19" i="14"/>
  <c r="BF47" i="14"/>
  <c r="BQ47" i="14" s="1"/>
  <c r="AV43" i="14"/>
  <c r="BD40" i="14"/>
  <c r="BO40" i="14" s="1"/>
  <c r="AS33" i="14"/>
  <c r="BD34" i="14"/>
  <c r="BO34" i="14" s="1"/>
  <c r="BB28" i="14"/>
  <c r="BM28" i="14" s="1"/>
  <c r="BL26" i="14"/>
  <c r="BF21" i="14"/>
  <c r="BQ21" i="14" s="1"/>
  <c r="AU20" i="14"/>
  <c r="AV19" i="14"/>
  <c r="BG20" i="14"/>
  <c r="BR20" i="14" s="1"/>
  <c r="BL20" i="14" s="1"/>
  <c r="BJ20" i="14" s="1"/>
  <c r="AV50" i="14"/>
  <c r="BC45" i="14"/>
  <c r="BN45" i="14" s="1"/>
  <c r="AR44" i="14"/>
  <c r="BC40" i="14"/>
  <c r="BN40" i="14" s="1"/>
  <c r="BL38" i="14"/>
  <c r="BJ38" i="14" s="1"/>
  <c r="BF23" i="14"/>
  <c r="BQ23" i="14" s="1"/>
  <c r="BL8" i="14"/>
  <c r="BJ8" i="14" s="1"/>
  <c r="AU50" i="14"/>
  <c r="BG48" i="14"/>
  <c r="BR48" i="14" s="1"/>
  <c r="BL48" i="14" s="1"/>
  <c r="BJ48" i="14" s="1"/>
  <c r="BB45" i="14"/>
  <c r="BM45" i="14" s="1"/>
  <c r="AQ44" i="14"/>
  <c r="BB40" i="14"/>
  <c r="BM40" i="14" s="1"/>
  <c r="BE39" i="14"/>
  <c r="BP39" i="14" s="1"/>
  <c r="BL39" i="14" s="1"/>
  <c r="BJ39" i="14" s="1"/>
  <c r="BE23" i="14"/>
  <c r="BP23" i="14" s="1"/>
  <c r="AR33" i="14"/>
  <c r="BC34" i="14"/>
  <c r="BN34" i="14" s="1"/>
  <c r="BL34" i="14" s="1"/>
  <c r="BJ34" i="14" s="1"/>
  <c r="AS13" i="14"/>
  <c r="BD14" i="14"/>
  <c r="BO14" i="14" s="1"/>
  <c r="BB41" i="14"/>
  <c r="BM41" i="14" s="1"/>
  <c r="BL41" i="14" s="1"/>
  <c r="BJ41" i="14" s="1"/>
  <c r="AQ40" i="14"/>
  <c r="AR13" i="14"/>
  <c r="BC14" i="14"/>
  <c r="BN14" i="14" s="1"/>
  <c r="AQ21" i="14"/>
  <c r="BB22" i="14"/>
  <c r="BM22" i="14" s="1"/>
  <c r="BL22" i="14" s="1"/>
  <c r="BJ22" i="14" s="1"/>
  <c r="BC41" i="14"/>
  <c r="BN41" i="14" s="1"/>
  <c r="AV30" i="14"/>
  <c r="BG31" i="14"/>
  <c r="BR31" i="14" s="1"/>
  <c r="BC29" i="14"/>
  <c r="BN29" i="14" s="1"/>
  <c r="AR28" i="14"/>
  <c r="BB51" i="14"/>
  <c r="BM51" i="14" s="1"/>
  <c r="BL51" i="14" s="1"/>
  <c r="BJ51" i="14" s="1"/>
  <c r="BB29" i="14"/>
  <c r="BM29" i="14" s="1"/>
  <c r="BL29" i="14" s="1"/>
  <c r="BJ29" i="14" s="1"/>
  <c r="AQ28" i="14"/>
  <c r="BE14" i="14"/>
  <c r="BP14" i="14" s="1"/>
  <c r="BG50" i="14"/>
  <c r="BR50" i="14" s="1"/>
  <c r="BB14" i="14"/>
  <c r="BM14" i="14" s="1"/>
  <c r="BG10" i="14"/>
  <c r="BR10" i="14" s="1"/>
  <c r="BF50" i="14"/>
  <c r="BQ50" i="14" s="1"/>
  <c r="BF10" i="14"/>
  <c r="BQ10" i="14" s="1"/>
  <c r="BL10" i="14" s="1"/>
  <c r="BJ10" i="14" s="1"/>
  <c r="AQ10" i="14"/>
  <c r="BB11" i="14"/>
  <c r="BM11" i="14" s="1"/>
  <c r="BL11" i="14" s="1"/>
  <c r="BJ11" i="14" s="1"/>
  <c r="AR35" i="14"/>
  <c r="BC36" i="14"/>
  <c r="BN36" i="14" s="1"/>
  <c r="BL36" i="14" s="1"/>
  <c r="BJ36" i="14" s="1"/>
  <c r="CX55" i="14"/>
  <c r="CW55" i="14"/>
  <c r="CV55" i="14"/>
  <c r="CU55" i="14"/>
  <c r="CT55" i="14"/>
  <c r="CS55" i="14"/>
  <c r="CR55" i="14"/>
  <c r="CQ55" i="14"/>
  <c r="L55" i="14"/>
  <c r="CV54" i="14"/>
  <c r="CQ54" i="14"/>
  <c r="CG54" i="14"/>
  <c r="CR54" i="14" s="1"/>
  <c r="CV53" i="14"/>
  <c r="CQ53" i="14"/>
  <c r="CG53" i="14"/>
  <c r="CR53" i="14" s="1"/>
  <c r="CC53" i="14"/>
  <c r="CA53" i="14"/>
  <c r="CV52" i="14"/>
  <c r="CQ52" i="14"/>
  <c r="CG52" i="14"/>
  <c r="CR52" i="14" s="1"/>
  <c r="CV51" i="14"/>
  <c r="CQ51" i="14"/>
  <c r="CG51" i="14"/>
  <c r="CR51" i="14" s="1"/>
  <c r="CV50" i="14"/>
  <c r="CQ50" i="14"/>
  <c r="CG50" i="14"/>
  <c r="CR50" i="14" s="1"/>
  <c r="CV49" i="14"/>
  <c r="CQ49" i="14"/>
  <c r="CG49" i="14"/>
  <c r="CR49" i="14" s="1"/>
  <c r="CV48" i="14"/>
  <c r="CQ48" i="14"/>
  <c r="CG48" i="14"/>
  <c r="CR48" i="14" s="1"/>
  <c r="CA49" i="14"/>
  <c r="CV47" i="14"/>
  <c r="CQ47" i="14"/>
  <c r="CG47" i="14"/>
  <c r="CR47" i="14" s="1"/>
  <c r="BY47" i="14"/>
  <c r="BX47" i="14"/>
  <c r="CV46" i="14"/>
  <c r="CQ46" i="14"/>
  <c r="CG46" i="14"/>
  <c r="CR46" i="14" s="1"/>
  <c r="L46" i="14"/>
  <c r="CV45" i="14"/>
  <c r="CQ45" i="14"/>
  <c r="CG45" i="14"/>
  <c r="CR45" i="14" s="1"/>
  <c r="L45" i="14"/>
  <c r="CV44" i="14"/>
  <c r="CQ44" i="14"/>
  <c r="CG44" i="14"/>
  <c r="CR44" i="14" s="1"/>
  <c r="CV43" i="14"/>
  <c r="CQ43" i="14"/>
  <c r="CG43" i="14"/>
  <c r="CR43" i="14" s="1"/>
  <c r="CV42" i="14"/>
  <c r="CQ42" i="14"/>
  <c r="CG42" i="14"/>
  <c r="CR42" i="14" s="1"/>
  <c r="CV41" i="14"/>
  <c r="CQ41" i="14"/>
  <c r="CG41" i="14"/>
  <c r="CR41" i="14" s="1"/>
  <c r="CV40" i="14"/>
  <c r="CQ40" i="14"/>
  <c r="CG40" i="14"/>
  <c r="CR40" i="14" s="1"/>
  <c r="CV39" i="14"/>
  <c r="CQ39" i="14"/>
  <c r="CG39" i="14"/>
  <c r="CR39" i="14" s="1"/>
  <c r="CV38" i="14"/>
  <c r="CQ38" i="14"/>
  <c r="CG38" i="14"/>
  <c r="CR38" i="14" s="1"/>
  <c r="R38" i="14"/>
  <c r="Q38" i="14"/>
  <c r="P38" i="14"/>
  <c r="O38" i="14"/>
  <c r="N38" i="14"/>
  <c r="M38" i="14"/>
  <c r="L38" i="14"/>
  <c r="CV37" i="14"/>
  <c r="CQ37" i="14"/>
  <c r="CG37" i="14"/>
  <c r="CR37" i="14" s="1"/>
  <c r="R37" i="14"/>
  <c r="Q37" i="14"/>
  <c r="P37" i="14"/>
  <c r="O37" i="14"/>
  <c r="N37" i="14"/>
  <c r="M37" i="14"/>
  <c r="L37" i="14"/>
  <c r="CV36" i="14"/>
  <c r="CQ36" i="14"/>
  <c r="CG36" i="14"/>
  <c r="CR36" i="14" s="1"/>
  <c r="R36" i="14"/>
  <c r="Q36" i="14"/>
  <c r="P36" i="14"/>
  <c r="O36" i="14"/>
  <c r="N36" i="14"/>
  <c r="M36" i="14"/>
  <c r="L36" i="14"/>
  <c r="CV35" i="14"/>
  <c r="CQ35" i="14"/>
  <c r="CG35" i="14"/>
  <c r="CR35" i="14" s="1"/>
  <c r="R35" i="14"/>
  <c r="Q35" i="14"/>
  <c r="P35" i="14"/>
  <c r="O35" i="14"/>
  <c r="N35" i="14"/>
  <c r="M35" i="14"/>
  <c r="L35" i="14"/>
  <c r="CV34" i="14"/>
  <c r="CQ34" i="14"/>
  <c r="CG34" i="14"/>
  <c r="CR34" i="14" s="1"/>
  <c r="R34" i="14"/>
  <c r="Q34" i="14"/>
  <c r="P34" i="14"/>
  <c r="O34" i="14"/>
  <c r="N34" i="14"/>
  <c r="M34" i="14"/>
  <c r="L34" i="14"/>
  <c r="CV33" i="14"/>
  <c r="CQ33" i="14"/>
  <c r="CG33" i="14"/>
  <c r="CR33" i="14" s="1"/>
  <c r="R33" i="14"/>
  <c r="Q33" i="14"/>
  <c r="P33" i="14"/>
  <c r="O33" i="14"/>
  <c r="N33" i="14"/>
  <c r="M33" i="14"/>
  <c r="L33" i="14"/>
  <c r="CV32" i="14"/>
  <c r="CQ32" i="14"/>
  <c r="CG32" i="14"/>
  <c r="CR32" i="14" s="1"/>
  <c r="R32" i="14"/>
  <c r="Q32" i="14"/>
  <c r="P32" i="14"/>
  <c r="O32" i="14"/>
  <c r="N32" i="14"/>
  <c r="M32" i="14"/>
  <c r="L32" i="14"/>
  <c r="CV31" i="14"/>
  <c r="CQ31" i="14"/>
  <c r="CG31" i="14"/>
  <c r="CR31" i="14" s="1"/>
  <c r="R31" i="14"/>
  <c r="Q31" i="14"/>
  <c r="P31" i="14"/>
  <c r="O31" i="14"/>
  <c r="N31" i="14"/>
  <c r="M31" i="14"/>
  <c r="L31" i="14"/>
  <c r="CV30" i="14"/>
  <c r="CQ30" i="14"/>
  <c r="CG30" i="14"/>
  <c r="CR30" i="14" s="1"/>
  <c r="R30" i="14"/>
  <c r="Q30" i="14"/>
  <c r="P30" i="14"/>
  <c r="O30" i="14"/>
  <c r="N30" i="14"/>
  <c r="M30" i="14"/>
  <c r="L30" i="14"/>
  <c r="CV29" i="14"/>
  <c r="CQ29" i="14"/>
  <c r="CG29" i="14"/>
  <c r="CR29" i="14" s="1"/>
  <c r="R29" i="14"/>
  <c r="Q29" i="14"/>
  <c r="P29" i="14"/>
  <c r="O29" i="14"/>
  <c r="N29" i="14"/>
  <c r="M29" i="14"/>
  <c r="L29" i="14"/>
  <c r="CV28" i="14"/>
  <c r="CQ28" i="14"/>
  <c r="CG28" i="14"/>
  <c r="CR28" i="14" s="1"/>
  <c r="R28" i="14"/>
  <c r="Q28" i="14"/>
  <c r="P28" i="14"/>
  <c r="O28" i="14"/>
  <c r="N28" i="14"/>
  <c r="M28" i="14"/>
  <c r="L28" i="14"/>
  <c r="CV27" i="14"/>
  <c r="CQ27" i="14"/>
  <c r="CG27" i="14"/>
  <c r="CR27" i="14" s="1"/>
  <c r="R27" i="14"/>
  <c r="Q27" i="14"/>
  <c r="P27" i="14"/>
  <c r="O27" i="14"/>
  <c r="N27" i="14"/>
  <c r="M27" i="14"/>
  <c r="L27" i="14"/>
  <c r="CV26" i="14"/>
  <c r="CQ26" i="14"/>
  <c r="CG26" i="14"/>
  <c r="CR26" i="14" s="1"/>
  <c r="R26" i="14"/>
  <c r="Q26" i="14"/>
  <c r="P26" i="14"/>
  <c r="O26" i="14"/>
  <c r="N26" i="14"/>
  <c r="M26" i="14"/>
  <c r="L26" i="14"/>
  <c r="CV25" i="14"/>
  <c r="CQ25" i="14"/>
  <c r="CG25" i="14"/>
  <c r="CR25" i="14" s="1"/>
  <c r="R25" i="14"/>
  <c r="Q25" i="14"/>
  <c r="P25" i="14"/>
  <c r="O25" i="14"/>
  <c r="N25" i="14"/>
  <c r="M25" i="14"/>
  <c r="L25" i="14"/>
  <c r="CV24" i="14"/>
  <c r="CQ24" i="14"/>
  <c r="CG24" i="14"/>
  <c r="CR24" i="14" s="1"/>
  <c r="R24" i="14"/>
  <c r="Q24" i="14"/>
  <c r="P24" i="14"/>
  <c r="O24" i="14"/>
  <c r="N24" i="14"/>
  <c r="M24" i="14"/>
  <c r="L24" i="14"/>
  <c r="CV23" i="14"/>
  <c r="CQ23" i="14"/>
  <c r="CG23" i="14"/>
  <c r="CR23" i="14" s="1"/>
  <c r="R23" i="14"/>
  <c r="Q23" i="14"/>
  <c r="P23" i="14"/>
  <c r="O23" i="14"/>
  <c r="N23" i="14"/>
  <c r="M23" i="14"/>
  <c r="L23" i="14"/>
  <c r="CV22" i="14"/>
  <c r="CQ22" i="14"/>
  <c r="CG22" i="14"/>
  <c r="CR22" i="14" s="1"/>
  <c r="R22" i="14"/>
  <c r="Q22" i="14"/>
  <c r="P22" i="14"/>
  <c r="O22" i="14"/>
  <c r="N22" i="14"/>
  <c r="M22" i="14"/>
  <c r="L22" i="14"/>
  <c r="CV21" i="14"/>
  <c r="CQ21" i="14"/>
  <c r="CG21" i="14"/>
  <c r="CR21" i="14" s="1"/>
  <c r="R21" i="14"/>
  <c r="Q21" i="14"/>
  <c r="P21" i="14"/>
  <c r="O21" i="14"/>
  <c r="N21" i="14"/>
  <c r="M21" i="14"/>
  <c r="L21" i="14"/>
  <c r="CV20" i="14"/>
  <c r="CQ20" i="14"/>
  <c r="CG20" i="14"/>
  <c r="CR20" i="14" s="1"/>
  <c r="R20" i="14"/>
  <c r="Q20" i="14"/>
  <c r="P20" i="14"/>
  <c r="O20" i="14"/>
  <c r="N20" i="14"/>
  <c r="M20" i="14"/>
  <c r="L20" i="14"/>
  <c r="CV19" i="14"/>
  <c r="CQ19" i="14"/>
  <c r="CG19" i="14"/>
  <c r="CR19" i="14" s="1"/>
  <c r="R19" i="14"/>
  <c r="Q19" i="14"/>
  <c r="P19" i="14"/>
  <c r="O19" i="14"/>
  <c r="N19" i="14"/>
  <c r="M19" i="14"/>
  <c r="L19" i="14"/>
  <c r="CV18" i="14"/>
  <c r="CQ18" i="14"/>
  <c r="CG18" i="14"/>
  <c r="CR18" i="14" s="1"/>
  <c r="R18" i="14"/>
  <c r="Q18" i="14"/>
  <c r="P18" i="14"/>
  <c r="O18" i="14"/>
  <c r="N18" i="14"/>
  <c r="M18" i="14"/>
  <c r="L18" i="14"/>
  <c r="CV17" i="14"/>
  <c r="CQ17" i="14"/>
  <c r="CG17" i="14"/>
  <c r="CR17" i="14" s="1"/>
  <c r="R17" i="14"/>
  <c r="Q17" i="14"/>
  <c r="P17" i="14"/>
  <c r="O17" i="14"/>
  <c r="N17" i="14"/>
  <c r="M17" i="14"/>
  <c r="L17" i="14"/>
  <c r="CV16" i="14"/>
  <c r="CQ16" i="14"/>
  <c r="CG16" i="14"/>
  <c r="CR16" i="14" s="1"/>
  <c r="R16" i="14"/>
  <c r="Q16" i="14"/>
  <c r="P16" i="14"/>
  <c r="O16" i="14"/>
  <c r="N16" i="14"/>
  <c r="M16" i="14"/>
  <c r="L16" i="14"/>
  <c r="CV15" i="14"/>
  <c r="CQ15" i="14"/>
  <c r="CG15" i="14"/>
  <c r="CR15" i="14" s="1"/>
  <c r="R15" i="14"/>
  <c r="Q15" i="14"/>
  <c r="P15" i="14"/>
  <c r="O15" i="14"/>
  <c r="N15" i="14"/>
  <c r="M15" i="14"/>
  <c r="L15" i="14"/>
  <c r="CV14" i="14"/>
  <c r="CQ14" i="14"/>
  <c r="CG14" i="14"/>
  <c r="CR14" i="14" s="1"/>
  <c r="R14" i="14"/>
  <c r="Q14" i="14"/>
  <c r="P14" i="14"/>
  <c r="O14" i="14"/>
  <c r="N14" i="14"/>
  <c r="M14" i="14"/>
  <c r="L14" i="14"/>
  <c r="CV13" i="14"/>
  <c r="CQ13" i="14"/>
  <c r="CG13" i="14"/>
  <c r="CR13" i="14" s="1"/>
  <c r="R13" i="14"/>
  <c r="Q13" i="14"/>
  <c r="P13" i="14"/>
  <c r="O13" i="14"/>
  <c r="N13" i="14"/>
  <c r="M13" i="14"/>
  <c r="L13" i="14"/>
  <c r="CV12" i="14"/>
  <c r="CQ12" i="14"/>
  <c r="CG12" i="14"/>
  <c r="CR12" i="14" s="1"/>
  <c r="R12" i="14"/>
  <c r="Q12" i="14"/>
  <c r="P12" i="14"/>
  <c r="O12" i="14"/>
  <c r="N12" i="14"/>
  <c r="M12" i="14"/>
  <c r="L12" i="14"/>
  <c r="CV11" i="14"/>
  <c r="CQ11" i="14"/>
  <c r="CG11" i="14"/>
  <c r="CR11" i="14" s="1"/>
  <c r="R11" i="14"/>
  <c r="Q11" i="14"/>
  <c r="P11" i="14"/>
  <c r="O11" i="14"/>
  <c r="N11" i="14"/>
  <c r="M11" i="14"/>
  <c r="L11" i="14"/>
  <c r="CV10" i="14"/>
  <c r="CQ10" i="14"/>
  <c r="CG10" i="14"/>
  <c r="CR10" i="14" s="1"/>
  <c r="R10" i="14"/>
  <c r="Q10" i="14"/>
  <c r="P10" i="14"/>
  <c r="O10" i="14"/>
  <c r="N10" i="14"/>
  <c r="M10" i="14"/>
  <c r="L10" i="14"/>
  <c r="CV9" i="14"/>
  <c r="CQ9" i="14"/>
  <c r="CG9" i="14"/>
  <c r="CR9" i="14" s="1"/>
  <c r="R9" i="14"/>
  <c r="Q9" i="14"/>
  <c r="P9" i="14"/>
  <c r="O9" i="14"/>
  <c r="N9" i="14"/>
  <c r="M9" i="14"/>
  <c r="L9" i="14"/>
  <c r="CV8" i="14"/>
  <c r="CQ8" i="14"/>
  <c r="CG8" i="14"/>
  <c r="CR8" i="14" s="1"/>
  <c r="R8" i="14"/>
  <c r="Q8" i="14"/>
  <c r="P8" i="14"/>
  <c r="O8" i="14"/>
  <c r="N8" i="14"/>
  <c r="M8" i="14"/>
  <c r="L8" i="14"/>
  <c r="CV7" i="14"/>
  <c r="CQ7" i="14"/>
  <c r="CG7" i="14"/>
  <c r="CR7" i="14" s="1"/>
  <c r="R7" i="14"/>
  <c r="Q7" i="14"/>
  <c r="P7" i="14"/>
  <c r="O7" i="14"/>
  <c r="N7" i="14"/>
  <c r="M7" i="14"/>
  <c r="L7" i="14"/>
  <c r="CV6" i="14"/>
  <c r="CQ6" i="14"/>
  <c r="CG6" i="14"/>
  <c r="CR6" i="14" s="1"/>
  <c r="R6" i="14"/>
  <c r="Q6" i="14"/>
  <c r="P6" i="14"/>
  <c r="O6" i="14"/>
  <c r="N6" i="14"/>
  <c r="M6" i="14"/>
  <c r="L6" i="14"/>
  <c r="CV5" i="14"/>
  <c r="CR5" i="14"/>
  <c r="CQ5" i="14"/>
  <c r="BL42" i="14" l="1"/>
  <c r="BJ42" i="14" s="1"/>
  <c r="BL31" i="14"/>
  <c r="BJ31" i="14" s="1"/>
  <c r="BL44" i="14"/>
  <c r="BJ44" i="14" s="1"/>
  <c r="BL37" i="14"/>
  <c r="BJ37" i="14" s="1"/>
  <c r="BL32" i="14"/>
  <c r="BJ32" i="14" s="1"/>
  <c r="BL54" i="14"/>
  <c r="BJ54" i="14" s="1"/>
  <c r="BL14" i="14"/>
  <c r="BJ14" i="14" s="1"/>
  <c r="BL50" i="14"/>
  <c r="BJ50" i="14" s="1"/>
  <c r="BX55" i="14"/>
  <c r="CH54" i="14" s="1"/>
  <c r="CS54" i="14" s="1"/>
  <c r="BL28" i="14"/>
  <c r="BJ28" i="14" s="1"/>
  <c r="BL18" i="14"/>
  <c r="BJ18" i="14" s="1"/>
  <c r="BL40" i="14"/>
  <c r="BJ40" i="14" s="1"/>
  <c r="BL52" i="14"/>
  <c r="BJ52" i="14" s="1"/>
  <c r="BL45" i="14"/>
  <c r="BJ45" i="14" s="1"/>
  <c r="BL21" i="14"/>
  <c r="BJ21" i="14" s="1"/>
  <c r="AC53" i="14"/>
  <c r="W52" i="14"/>
  <c r="BZ25" i="14"/>
  <c r="CA25" i="14"/>
  <c r="CC46" i="14"/>
  <c r="CB36" i="14"/>
  <c r="CA30" i="14"/>
  <c r="BY7" i="14"/>
  <c r="CC8" i="14"/>
  <c r="BZ52" i="14"/>
  <c r="BY42" i="14"/>
  <c r="CC52" i="14"/>
  <c r="BZ42" i="14"/>
  <c r="BX53" i="14"/>
  <c r="CS57" i="14"/>
  <c r="CA24" i="14"/>
  <c r="BY24" i="14"/>
  <c r="BZ24" i="14"/>
  <c r="BX25" i="14"/>
  <c r="BX24" i="14"/>
  <c r="CC16" i="14"/>
  <c r="BY28" i="14"/>
  <c r="BY29" i="14"/>
  <c r="CC35" i="14"/>
  <c r="CC34" i="14"/>
  <c r="BZ33" i="14"/>
  <c r="CA13" i="14"/>
  <c r="CB24" i="14"/>
  <c r="CC27" i="14"/>
  <c r="BZ48" i="14"/>
  <c r="BY51" i="14"/>
  <c r="CA54" i="14"/>
  <c r="CC18" i="14"/>
  <c r="BZ23" i="14"/>
  <c r="BY25" i="14"/>
  <c r="BX32" i="14"/>
  <c r="BX39" i="14"/>
  <c r="BY45" i="14"/>
  <c r="CA48" i="14"/>
  <c r="BZ51" i="14"/>
  <c r="BY39" i="14"/>
  <c r="CB23" i="14"/>
  <c r="CA23" i="14"/>
  <c r="BZ39" i="14"/>
  <c r="BX44" i="14"/>
  <c r="CC48" i="14"/>
  <c r="CB51" i="14"/>
  <c r="CA6" i="14"/>
  <c r="CA39" i="14"/>
  <c r="CB6" i="14"/>
  <c r="CA22" i="14"/>
  <c r="CB32" i="14"/>
  <c r="CB39" i="14"/>
  <c r="BZ44" i="14"/>
  <c r="CC45" i="14"/>
  <c r="CC6" i="14"/>
  <c r="CC39" i="14"/>
  <c r="BY41" i="14"/>
  <c r="CA44" i="14"/>
  <c r="BZ31" i="14"/>
  <c r="BY37" i="14"/>
  <c r="BZ41" i="14"/>
  <c r="BX43" i="14"/>
  <c r="CB44" i="14"/>
  <c r="CA31" i="14"/>
  <c r="CA41" i="14"/>
  <c r="BY43" i="14"/>
  <c r="CC44" i="14"/>
  <c r="BZ18" i="14"/>
  <c r="BZ19" i="14"/>
  <c r="BY20" i="14"/>
  <c r="BY30" i="14"/>
  <c r="CB41" i="14"/>
  <c r="BZ43" i="14"/>
  <c r="BZ47" i="14"/>
  <c r="BZ50" i="14"/>
  <c r="CB53" i="14"/>
  <c r="BY10" i="14"/>
  <c r="CA18" i="14"/>
  <c r="CA19" i="14"/>
  <c r="CA20" i="14"/>
  <c r="CC31" i="14"/>
  <c r="CC38" i="14"/>
  <c r="CC41" i="14"/>
  <c r="CA43" i="14"/>
  <c r="CA47" i="14"/>
  <c r="CA50" i="14"/>
  <c r="CB18" i="14"/>
  <c r="CB19" i="14"/>
  <c r="CB20" i="14"/>
  <c r="CB43" i="14"/>
  <c r="CB47" i="14"/>
  <c r="CB50" i="14"/>
  <c r="BX12" i="14"/>
  <c r="CB13" i="14"/>
  <c r="BX15" i="14"/>
  <c r="CC17" i="14"/>
  <c r="CA36" i="14"/>
  <c r="CC43" i="14"/>
  <c r="CC47" i="14"/>
  <c r="CC50" i="14"/>
  <c r="BZ55" i="14"/>
  <c r="CJ54" i="14" s="1"/>
  <c r="BX40" i="14"/>
  <c r="BZ12" i="14"/>
  <c r="BZ15" i="14"/>
  <c r="CA16" i="14"/>
  <c r="BX28" i="14"/>
  <c r="CA35" i="14"/>
  <c r="BY40" i="14"/>
  <c r="BX42" i="14"/>
  <c r="BY46" i="14"/>
  <c r="BY49" i="14"/>
  <c r="BX52" i="14"/>
  <c r="CC32" i="14"/>
  <c r="CA15" i="14"/>
  <c r="CA32" i="14"/>
  <c r="BZ40" i="14"/>
  <c r="BZ46" i="14"/>
  <c r="BZ49" i="14"/>
  <c r="BY52" i="14"/>
  <c r="CA55" i="14"/>
  <c r="CA51" i="14"/>
  <c r="BX31" i="14"/>
  <c r="BY53" i="14"/>
  <c r="BX49" i="14"/>
  <c r="CB16" i="14"/>
  <c r="CB15" i="14"/>
  <c r="CA40" i="14"/>
  <c r="CA46" i="14"/>
  <c r="CB55" i="14"/>
  <c r="CB48" i="14"/>
  <c r="BX50" i="14"/>
  <c r="BY19" i="14"/>
  <c r="CC13" i="14"/>
  <c r="BX26" i="14"/>
  <c r="CB40" i="14"/>
  <c r="CB49" i="14"/>
  <c r="CA52" i="14"/>
  <c r="BZ14" i="14"/>
  <c r="BY26" i="14"/>
  <c r="BZ38" i="14"/>
  <c r="CC40" i="14"/>
  <c r="CC49" i="14"/>
  <c r="CB52" i="14"/>
  <c r="BY31" i="14"/>
  <c r="BZ53" i="14"/>
  <c r="BY50" i="14"/>
  <c r="BY12" i="14"/>
  <c r="BZ16" i="14"/>
  <c r="CC15" i="14"/>
  <c r="BX19" i="14"/>
  <c r="CB46" i="14"/>
  <c r="CA14" i="14"/>
  <c r="BZ26" i="14"/>
  <c r="CA38" i="14"/>
  <c r="BZ45" i="14"/>
  <c r="BX54" i="14"/>
  <c r="CH53" i="14" s="1"/>
  <c r="BY54" i="14"/>
  <c r="BY44" i="14"/>
  <c r="CC21" i="14"/>
  <c r="BY55" i="14"/>
  <c r="CI54" i="14" s="1"/>
  <c r="CT54" i="14" s="1"/>
  <c r="CC42" i="14"/>
  <c r="CC55" i="14"/>
  <c r="CB14" i="14"/>
  <c r="BY17" i="14"/>
  <c r="CB25" i="14"/>
  <c r="CA26" i="14"/>
  <c r="CB31" i="14"/>
  <c r="CA42" i="14"/>
  <c r="CA45" i="14"/>
  <c r="BX48" i="14"/>
  <c r="CB54" i="14"/>
  <c r="CC54" i="14"/>
  <c r="CC51" i="14"/>
  <c r="BY15" i="14"/>
  <c r="CC12" i="14"/>
  <c r="BX27" i="14"/>
  <c r="BY13" i="14"/>
  <c r="CC11" i="14"/>
  <c r="BZ13" i="14"/>
  <c r="CC25" i="14"/>
  <c r="CB26" i="14"/>
  <c r="CB42" i="14"/>
  <c r="CB45" i="14"/>
  <c r="BY48" i="14"/>
  <c r="BX51" i="14"/>
  <c r="BZ54" i="14"/>
  <c r="BX30" i="14"/>
  <c r="BY9" i="14"/>
  <c r="BX29" i="14"/>
  <c r="BY36" i="14"/>
  <c r="CA9" i="14"/>
  <c r="CB30" i="14"/>
  <c r="BZ36" i="14"/>
  <c r="CB9" i="14"/>
  <c r="BZ29" i="14"/>
  <c r="CC30" i="14"/>
  <c r="BY32" i="14"/>
  <c r="CC9" i="14"/>
  <c r="CC26" i="14"/>
  <c r="BZ28" i="14"/>
  <c r="BX34" i="14"/>
  <c r="BX7" i="14"/>
  <c r="BY34" i="14"/>
  <c r="BY27" i="14"/>
  <c r="BZ34" i="14"/>
  <c r="BZ9" i="14"/>
  <c r="BX14" i="14"/>
  <c r="BZ27" i="14"/>
  <c r="BX33" i="14"/>
  <c r="BY14" i="14"/>
  <c r="CA27" i="14"/>
  <c r="BY33" i="14"/>
  <c r="CA28" i="14"/>
  <c r="BZ30" i="14"/>
  <c r="BX9" i="14"/>
  <c r="BX10" i="14"/>
  <c r="CB28" i="14"/>
  <c r="BZ8" i="14"/>
  <c r="BZ35" i="14"/>
  <c r="CB35" i="14"/>
  <c r="BZ37" i="14"/>
  <c r="CB37" i="14"/>
  <c r="CC28" i="14"/>
  <c r="BY8" i="14"/>
  <c r="BZ10" i="14"/>
  <c r="CB17" i="14"/>
  <c r="BX35" i="14"/>
  <c r="CA33" i="14"/>
  <c r="BY35" i="14"/>
  <c r="CC33" i="14"/>
  <c r="CC14" i="14"/>
  <c r="BZ20" i="14"/>
  <c r="BZ11" i="14"/>
  <c r="CC23" i="14"/>
  <c r="CC37" i="14"/>
  <c r="CB10" i="14"/>
  <c r="BX22" i="14"/>
  <c r="BY11" i="14"/>
  <c r="CC19" i="14"/>
  <c r="BY22" i="14"/>
  <c r="CB38" i="14"/>
  <c r="BX8" i="14"/>
  <c r="BX13" i="14"/>
  <c r="CA10" i="14"/>
  <c r="BX37" i="14"/>
  <c r="CB33" i="14"/>
  <c r="CC10" i="14"/>
  <c r="CA34" i="14"/>
  <c r="BX11" i="14"/>
  <c r="BY18" i="14"/>
  <c r="CB21" i="14"/>
  <c r="CB34" i="14"/>
  <c r="CA37" i="14"/>
  <c r="CA11" i="14"/>
  <c r="CB11" i="14"/>
  <c r="CC20" i="14"/>
  <c r="BZ21" i="14"/>
  <c r="BX23" i="14"/>
  <c r="BY16" i="14"/>
  <c r="CA21" i="14"/>
  <c r="BZ22" i="14"/>
  <c r="BY23" i="14"/>
  <c r="BZ7" i="14"/>
  <c r="BX45" i="14"/>
  <c r="CA8" i="14"/>
  <c r="CC22" i="14"/>
  <c r="CB8" i="14"/>
  <c r="BX41" i="14"/>
  <c r="CT57" i="14"/>
  <c r="BY6" i="14"/>
  <c r="CB27" i="14"/>
  <c r="CU57" i="14"/>
  <c r="CA7" i="14"/>
  <c r="CB7" i="14"/>
  <c r="CC7" i="14"/>
  <c r="CB22" i="14"/>
  <c r="CA29" i="14"/>
  <c r="CC36" i="14"/>
  <c r="CB29" i="14"/>
  <c r="BZ17" i="14"/>
  <c r="CA17" i="14"/>
  <c r="BY21" i="14"/>
  <c r="CV56" i="14"/>
  <c r="CA12" i="14"/>
  <c r="CC29" i="14"/>
  <c r="BZ6" i="14"/>
  <c r="BY38" i="14"/>
  <c r="CB12" i="14"/>
  <c r="CW57" i="14"/>
  <c r="CX57" i="14"/>
  <c r="BZ32" i="14"/>
  <c r="CV57" i="14"/>
  <c r="CC24" i="14"/>
  <c r="W51" i="14" l="1"/>
  <c r="AC52" i="14"/>
  <c r="BZ5" i="14"/>
  <c r="BY5" i="14"/>
  <c r="CC5" i="14"/>
  <c r="CB5" i="14"/>
  <c r="CA5" i="14"/>
  <c r="BW46" i="14"/>
  <c r="BW49" i="14"/>
  <c r="CI53" i="14"/>
  <c r="CU54" i="14"/>
  <c r="BW18" i="14"/>
  <c r="BX46" i="14"/>
  <c r="CJ53" i="14"/>
  <c r="BW54" i="14"/>
  <c r="BW53" i="14"/>
  <c r="BW39" i="14"/>
  <c r="BW35" i="14"/>
  <c r="BX18" i="14"/>
  <c r="BW25" i="14"/>
  <c r="BW10" i="14"/>
  <c r="BW55" i="14"/>
  <c r="BW48" i="14"/>
  <c r="BW14" i="14"/>
  <c r="BW13" i="14"/>
  <c r="BW31" i="14"/>
  <c r="BW42" i="14"/>
  <c r="BX20" i="14"/>
  <c r="BW52" i="14"/>
  <c r="BW40" i="14"/>
  <c r="BW47" i="14"/>
  <c r="BW51" i="14"/>
  <c r="BW41" i="14"/>
  <c r="BW43" i="14"/>
  <c r="BW19" i="14"/>
  <c r="BW9" i="14"/>
  <c r="BX36" i="14"/>
  <c r="BW44" i="14"/>
  <c r="BW34" i="14"/>
  <c r="BW33" i="14"/>
  <c r="BW11" i="14"/>
  <c r="BW27" i="14"/>
  <c r="CH52" i="14"/>
  <c r="CS53" i="14"/>
  <c r="BX6" i="14"/>
  <c r="BX38" i="14"/>
  <c r="BX16" i="14"/>
  <c r="CM54" i="14"/>
  <c r="CL54" i="14"/>
  <c r="BX21" i="14"/>
  <c r="BX17" i="14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25" i="11"/>
  <c r="W50" i="14" l="1"/>
  <c r="AC51" i="14"/>
  <c r="BW50" i="14"/>
  <c r="BX5" i="14"/>
  <c r="CJ52" i="14"/>
  <c r="BW20" i="14"/>
  <c r="BW23" i="14"/>
  <c r="BW26" i="14"/>
  <c r="CI52" i="14"/>
  <c r="CT53" i="14"/>
  <c r="CU53" i="14"/>
  <c r="BW30" i="14"/>
  <c r="BW36" i="14"/>
  <c r="BW15" i="14"/>
  <c r="BW45" i="14"/>
  <c r="BW37" i="14"/>
  <c r="BW28" i="14"/>
  <c r="BW24" i="14"/>
  <c r="BW38" i="14"/>
  <c r="CH51" i="14"/>
  <c r="CS52" i="14"/>
  <c r="BW12" i="14"/>
  <c r="BW6" i="14"/>
  <c r="BW21" i="14"/>
  <c r="BW29" i="14"/>
  <c r="BW22" i="14"/>
  <c r="CW54" i="14"/>
  <c r="CL53" i="14"/>
  <c r="BW32" i="14"/>
  <c r="CX54" i="14"/>
  <c r="CM53" i="14"/>
  <c r="BW16" i="14"/>
  <c r="BW17" i="14"/>
  <c r="BW8" i="14"/>
  <c r="BW7" i="14"/>
  <c r="H186" i="5"/>
  <c r="H18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AC50" i="14" l="1"/>
  <c r="W49" i="14"/>
  <c r="CJ51" i="14"/>
  <c r="CU52" i="14"/>
  <c r="CT52" i="14"/>
  <c r="CI51" i="14"/>
  <c r="CH50" i="14"/>
  <c r="CS51" i="14"/>
  <c r="CM52" i="14"/>
  <c r="CX53" i="14"/>
  <c r="CL52" i="14"/>
  <c r="CW53" i="14"/>
  <c r="CJ50" i="14"/>
  <c r="B124" i="1"/>
  <c r="B125" i="1"/>
  <c r="B126" i="1"/>
  <c r="B127" i="1"/>
  <c r="B128" i="1"/>
  <c r="B129" i="1"/>
  <c r="B130" i="1"/>
  <c r="B131" i="1"/>
  <c r="B132" i="1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M124" i="2"/>
  <c r="M125" i="2"/>
  <c r="M126" i="2"/>
  <c r="M127" i="2"/>
  <c r="M128" i="2"/>
  <c r="M129" i="2"/>
  <c r="M130" i="2"/>
  <c r="M131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23" i="2"/>
  <c r="B133" i="1"/>
  <c r="N134" i="2"/>
  <c r="B134" i="1" s="1"/>
  <c r="N135" i="2"/>
  <c r="B135" i="1" s="1"/>
  <c r="N136" i="2"/>
  <c r="B136" i="1" s="1"/>
  <c r="N137" i="2"/>
  <c r="N138" i="2"/>
  <c r="B138" i="1" s="1"/>
  <c r="N139" i="2"/>
  <c r="O139" i="2" s="1"/>
  <c r="N140" i="2"/>
  <c r="O140" i="2" s="1"/>
  <c r="N141" i="2"/>
  <c r="B141" i="1" s="1"/>
  <c r="N142" i="2"/>
  <c r="O142" i="2" s="1"/>
  <c r="N143" i="2"/>
  <c r="O143" i="2" s="1"/>
  <c r="N144" i="2"/>
  <c r="O144" i="2" s="1"/>
  <c r="N145" i="2"/>
  <c r="O145" i="2" s="1"/>
  <c r="N146" i="2"/>
  <c r="O146" i="2" s="1"/>
  <c r="N147" i="2"/>
  <c r="O147" i="2" s="1"/>
  <c r="N148" i="2"/>
  <c r="B148" i="1" s="1"/>
  <c r="N149" i="2"/>
  <c r="B149" i="1" s="1"/>
  <c r="N150" i="2"/>
  <c r="O150" i="2" s="1"/>
  <c r="N151" i="2"/>
  <c r="O151" i="2" s="1"/>
  <c r="N152" i="2"/>
  <c r="O152" i="2" s="1"/>
  <c r="N153" i="2"/>
  <c r="N154" i="2"/>
  <c r="O154" i="2" l="1"/>
  <c r="O153" i="2"/>
  <c r="B154" i="1"/>
  <c r="B142" i="1"/>
  <c r="B150" i="1"/>
  <c r="L150" i="1" s="1"/>
  <c r="K150" i="1" s="1"/>
  <c r="B147" i="1"/>
  <c r="L147" i="1" s="1"/>
  <c r="K147" i="1" s="1"/>
  <c r="B153" i="1"/>
  <c r="H153" i="1" s="1"/>
  <c r="B151" i="1"/>
  <c r="C151" i="1" s="1"/>
  <c r="B145" i="1"/>
  <c r="C145" i="1" s="1"/>
  <c r="B140" i="1"/>
  <c r="C141" i="1" s="1"/>
  <c r="B152" i="1"/>
  <c r="C152" i="1" s="1"/>
  <c r="B143" i="1"/>
  <c r="B139" i="1"/>
  <c r="C140" i="1" s="1"/>
  <c r="B146" i="1"/>
  <c r="L146" i="1" s="1"/>
  <c r="K146" i="1" s="1"/>
  <c r="B144" i="1"/>
  <c r="L144" i="1" s="1"/>
  <c r="K144" i="1" s="1"/>
  <c r="O137" i="2"/>
  <c r="O149" i="2"/>
  <c r="B137" i="1"/>
  <c r="C138" i="1" s="1"/>
  <c r="O141" i="2"/>
  <c r="O138" i="2"/>
  <c r="J124" i="7"/>
  <c r="I124" i="7"/>
  <c r="K124" i="7"/>
  <c r="J128" i="7"/>
  <c r="K128" i="7"/>
  <c r="I128" i="7"/>
  <c r="J125" i="7"/>
  <c r="K125" i="7"/>
  <c r="I125" i="7"/>
  <c r="J129" i="7"/>
  <c r="I129" i="7"/>
  <c r="K129" i="7"/>
  <c r="J127" i="7"/>
  <c r="I127" i="7"/>
  <c r="K127" i="7"/>
  <c r="J126" i="7"/>
  <c r="K126" i="7"/>
  <c r="I126" i="7"/>
  <c r="W48" i="14"/>
  <c r="AC49" i="14"/>
  <c r="CU51" i="14"/>
  <c r="CI50" i="14"/>
  <c r="CT51" i="14"/>
  <c r="CM51" i="14"/>
  <c r="CX52" i="14"/>
  <c r="CJ49" i="14"/>
  <c r="CU50" i="14"/>
  <c r="CL51" i="14"/>
  <c r="CW52" i="14"/>
  <c r="CS50" i="14"/>
  <c r="CH49" i="14"/>
  <c r="H142" i="1"/>
  <c r="L142" i="1"/>
  <c r="K142" i="1" s="1"/>
  <c r="L138" i="1"/>
  <c r="K138" i="1" s="1"/>
  <c r="H151" i="1"/>
  <c r="L151" i="1"/>
  <c r="K151" i="1" s="1"/>
  <c r="H143" i="1"/>
  <c r="L143" i="1"/>
  <c r="K143" i="1" s="1"/>
  <c r="H140" i="1"/>
  <c r="L140" i="1"/>
  <c r="K140" i="1" s="1"/>
  <c r="H154" i="1"/>
  <c r="L154" i="1"/>
  <c r="K154" i="1" s="1"/>
  <c r="H152" i="1"/>
  <c r="L152" i="1"/>
  <c r="K152" i="1" s="1"/>
  <c r="L128" i="1"/>
  <c r="K128" i="1" s="1"/>
  <c r="H147" i="1"/>
  <c r="H141" i="1"/>
  <c r="L141" i="1"/>
  <c r="K141" i="1" s="1"/>
  <c r="L136" i="1"/>
  <c r="K136" i="1" s="1"/>
  <c r="L134" i="1"/>
  <c r="K134" i="1" s="1"/>
  <c r="L132" i="1"/>
  <c r="K132" i="1" s="1"/>
  <c r="L130" i="1"/>
  <c r="K130" i="1" s="1"/>
  <c r="L127" i="1"/>
  <c r="K127" i="1" s="1"/>
  <c r="L124" i="1"/>
  <c r="K124" i="1" s="1"/>
  <c r="L131" i="1"/>
  <c r="K131" i="1" s="1"/>
  <c r="L129" i="1"/>
  <c r="K129" i="1" s="1"/>
  <c r="H149" i="1"/>
  <c r="L149" i="1"/>
  <c r="K149" i="1" s="1"/>
  <c r="L126" i="1"/>
  <c r="K126" i="1" s="1"/>
  <c r="H145" i="1"/>
  <c r="L145" i="1"/>
  <c r="K145" i="1" s="1"/>
  <c r="C139" i="1"/>
  <c r="L139" i="1"/>
  <c r="K139" i="1" s="1"/>
  <c r="L135" i="1"/>
  <c r="K135" i="1" s="1"/>
  <c r="L133" i="1"/>
  <c r="K133" i="1" s="1"/>
  <c r="L153" i="1"/>
  <c r="K153" i="1" s="1"/>
  <c r="H150" i="1"/>
  <c r="H148" i="1"/>
  <c r="L148" i="1"/>
  <c r="K148" i="1" s="1"/>
  <c r="L125" i="1"/>
  <c r="K125" i="1" s="1"/>
  <c r="C148" i="1"/>
  <c r="C150" i="1"/>
  <c r="C143" i="1"/>
  <c r="C142" i="1"/>
  <c r="C154" i="1"/>
  <c r="C149" i="1"/>
  <c r="O148" i="2"/>
  <c r="Q5" i="10"/>
  <c r="R5" i="10"/>
  <c r="S5" i="10"/>
  <c r="T5" i="10"/>
  <c r="Q6" i="10"/>
  <c r="R6" i="10"/>
  <c r="S6" i="10"/>
  <c r="T6" i="10"/>
  <c r="Q7" i="10"/>
  <c r="R7" i="10"/>
  <c r="S7" i="10"/>
  <c r="T7" i="10"/>
  <c r="Q8" i="10"/>
  <c r="R8" i="10"/>
  <c r="S8" i="10"/>
  <c r="T8" i="10"/>
  <c r="Q9" i="10"/>
  <c r="R9" i="10"/>
  <c r="S9" i="10"/>
  <c r="T9" i="10"/>
  <c r="Q10" i="10"/>
  <c r="R10" i="10"/>
  <c r="S10" i="10"/>
  <c r="T10" i="10"/>
  <c r="Q11" i="10"/>
  <c r="R11" i="10"/>
  <c r="S11" i="10"/>
  <c r="T11" i="10"/>
  <c r="Q12" i="10"/>
  <c r="R12" i="10"/>
  <c r="S12" i="10"/>
  <c r="T12" i="10"/>
  <c r="Q13" i="10"/>
  <c r="R13" i="10"/>
  <c r="S13" i="10"/>
  <c r="T13" i="10"/>
  <c r="Q14" i="10"/>
  <c r="R14" i="10"/>
  <c r="S14" i="10"/>
  <c r="T14" i="10"/>
  <c r="Q15" i="10"/>
  <c r="R15" i="10"/>
  <c r="S15" i="10"/>
  <c r="T15" i="10"/>
  <c r="Q16" i="10"/>
  <c r="R16" i="10"/>
  <c r="S16" i="10"/>
  <c r="T16" i="10"/>
  <c r="Q17" i="10"/>
  <c r="R17" i="10"/>
  <c r="S17" i="10"/>
  <c r="T17" i="10"/>
  <c r="Q18" i="10"/>
  <c r="R18" i="10"/>
  <c r="S18" i="10"/>
  <c r="T18" i="10"/>
  <c r="Q19" i="10"/>
  <c r="R19" i="10"/>
  <c r="S19" i="10"/>
  <c r="T19" i="10"/>
  <c r="Q20" i="10"/>
  <c r="R20" i="10"/>
  <c r="S20" i="10"/>
  <c r="T20" i="10"/>
  <c r="Q21" i="10"/>
  <c r="R21" i="10"/>
  <c r="S21" i="10"/>
  <c r="T21" i="10"/>
  <c r="Q22" i="10"/>
  <c r="R22" i="10"/>
  <c r="S22" i="10"/>
  <c r="T22" i="10"/>
  <c r="Q23" i="10"/>
  <c r="R23" i="10"/>
  <c r="S23" i="10"/>
  <c r="T23" i="10"/>
  <c r="Q24" i="10"/>
  <c r="R24" i="10"/>
  <c r="S24" i="10"/>
  <c r="T24" i="10"/>
  <c r="Q25" i="10"/>
  <c r="R25" i="10"/>
  <c r="S25" i="10"/>
  <c r="T25" i="10"/>
  <c r="Q26" i="10"/>
  <c r="R26" i="10"/>
  <c r="S26" i="10"/>
  <c r="T26" i="10"/>
  <c r="Q27" i="10"/>
  <c r="R27" i="10"/>
  <c r="S27" i="10"/>
  <c r="T27" i="10"/>
  <c r="Q28" i="10"/>
  <c r="R28" i="10"/>
  <c r="S28" i="10"/>
  <c r="T28" i="10"/>
  <c r="Q29" i="10"/>
  <c r="R29" i="10"/>
  <c r="S29" i="10"/>
  <c r="T29" i="10"/>
  <c r="Q30" i="10"/>
  <c r="R30" i="10"/>
  <c r="S30" i="10"/>
  <c r="T30" i="10"/>
  <c r="Q31" i="10"/>
  <c r="R31" i="10"/>
  <c r="S31" i="10"/>
  <c r="T31" i="10"/>
  <c r="Q32" i="10"/>
  <c r="R32" i="10"/>
  <c r="S32" i="10"/>
  <c r="T32" i="10"/>
  <c r="Q33" i="10"/>
  <c r="R33" i="10"/>
  <c r="S33" i="10"/>
  <c r="T33" i="10"/>
  <c r="Q34" i="10"/>
  <c r="R34" i="10"/>
  <c r="S34" i="10"/>
  <c r="T34" i="10"/>
  <c r="Q35" i="10"/>
  <c r="R35" i="10"/>
  <c r="S35" i="10"/>
  <c r="T35" i="10"/>
  <c r="Q36" i="10"/>
  <c r="R36" i="10"/>
  <c r="S36" i="10"/>
  <c r="T36" i="10"/>
  <c r="Q37" i="10"/>
  <c r="R37" i="10"/>
  <c r="S37" i="10"/>
  <c r="T37" i="10"/>
  <c r="Q38" i="10"/>
  <c r="R38" i="10"/>
  <c r="S38" i="10"/>
  <c r="T38" i="10"/>
  <c r="Q39" i="10"/>
  <c r="R39" i="10"/>
  <c r="S39" i="10"/>
  <c r="T39" i="10"/>
  <c r="Q40" i="10"/>
  <c r="R40" i="10"/>
  <c r="S40" i="10"/>
  <c r="T40" i="10"/>
  <c r="Q41" i="10"/>
  <c r="R41" i="10"/>
  <c r="S41" i="10"/>
  <c r="T41" i="10"/>
  <c r="Q42" i="10"/>
  <c r="R42" i="10"/>
  <c r="S42" i="10"/>
  <c r="T42" i="10"/>
  <c r="Q43" i="10"/>
  <c r="R43" i="10"/>
  <c r="S43" i="10"/>
  <c r="T43" i="10"/>
  <c r="Q44" i="10"/>
  <c r="R44" i="10"/>
  <c r="S44" i="10"/>
  <c r="T44" i="10"/>
  <c r="Q45" i="10"/>
  <c r="R45" i="10"/>
  <c r="S45" i="10"/>
  <c r="T45" i="10"/>
  <c r="Q46" i="10"/>
  <c r="R46" i="10"/>
  <c r="S46" i="10"/>
  <c r="T46" i="10"/>
  <c r="Q47" i="10"/>
  <c r="R47" i="10"/>
  <c r="S47" i="10"/>
  <c r="T47" i="10"/>
  <c r="Q48" i="10"/>
  <c r="R48" i="10"/>
  <c r="S48" i="10"/>
  <c r="T48" i="10"/>
  <c r="Q49" i="10"/>
  <c r="R49" i="10"/>
  <c r="S49" i="10"/>
  <c r="T49" i="10"/>
  <c r="Q50" i="10"/>
  <c r="R50" i="10"/>
  <c r="S50" i="10"/>
  <c r="T50" i="10"/>
  <c r="Q51" i="10"/>
  <c r="R51" i="10"/>
  <c r="S51" i="10"/>
  <c r="T51" i="10"/>
  <c r="Q52" i="10"/>
  <c r="R52" i="10"/>
  <c r="S52" i="10"/>
  <c r="T52" i="10"/>
  <c r="Q53" i="10"/>
  <c r="R53" i="10"/>
  <c r="S53" i="10"/>
  <c r="T53" i="10"/>
  <c r="Q54" i="10"/>
  <c r="R54" i="10"/>
  <c r="S54" i="10"/>
  <c r="T54" i="10"/>
  <c r="Q55" i="10"/>
  <c r="R55" i="10"/>
  <c r="S55" i="10"/>
  <c r="T55" i="10"/>
  <c r="Q56" i="10"/>
  <c r="R56" i="10"/>
  <c r="S56" i="10"/>
  <c r="T56" i="10"/>
  <c r="Q57" i="10"/>
  <c r="R57" i="10"/>
  <c r="S57" i="10"/>
  <c r="T57" i="10"/>
  <c r="Q58" i="10"/>
  <c r="R58" i="10"/>
  <c r="S58" i="10"/>
  <c r="T58" i="10"/>
  <c r="Q59" i="10"/>
  <c r="R59" i="10"/>
  <c r="S59" i="10"/>
  <c r="T59" i="10"/>
  <c r="Q60" i="10"/>
  <c r="R60" i="10"/>
  <c r="S60" i="10"/>
  <c r="T60" i="10"/>
  <c r="Q61" i="10"/>
  <c r="R61" i="10"/>
  <c r="S61" i="10"/>
  <c r="T61" i="10"/>
  <c r="Q62" i="10"/>
  <c r="R62" i="10"/>
  <c r="S62" i="10"/>
  <c r="T62" i="10"/>
  <c r="Q63" i="10"/>
  <c r="R63" i="10"/>
  <c r="S63" i="10"/>
  <c r="T63" i="10"/>
  <c r="Q64" i="10"/>
  <c r="R64" i="10"/>
  <c r="S64" i="10"/>
  <c r="T64" i="10"/>
  <c r="Q65" i="10"/>
  <c r="R65" i="10"/>
  <c r="S65" i="10"/>
  <c r="T65" i="10"/>
  <c r="Q66" i="10"/>
  <c r="R66" i="10"/>
  <c r="S66" i="10"/>
  <c r="T66" i="10"/>
  <c r="Q67" i="10"/>
  <c r="R67" i="10"/>
  <c r="S67" i="10"/>
  <c r="T67" i="10"/>
  <c r="Q68" i="10"/>
  <c r="R68" i="10"/>
  <c r="S68" i="10"/>
  <c r="T68" i="10"/>
  <c r="Q69" i="10"/>
  <c r="R69" i="10"/>
  <c r="S69" i="10"/>
  <c r="T69" i="10"/>
  <c r="Q70" i="10"/>
  <c r="R70" i="10"/>
  <c r="S70" i="10"/>
  <c r="T70" i="10"/>
  <c r="Q71" i="10"/>
  <c r="R71" i="10"/>
  <c r="S71" i="10"/>
  <c r="T71" i="10"/>
  <c r="Q72" i="10"/>
  <c r="R72" i="10"/>
  <c r="S72" i="10"/>
  <c r="T72" i="10"/>
  <c r="Q73" i="10"/>
  <c r="R73" i="10"/>
  <c r="S73" i="10"/>
  <c r="T73" i="10"/>
  <c r="Q74" i="10"/>
  <c r="R74" i="10"/>
  <c r="S74" i="10"/>
  <c r="T74" i="10"/>
  <c r="Q75" i="10"/>
  <c r="R75" i="10"/>
  <c r="S75" i="10"/>
  <c r="T75" i="10"/>
  <c r="Q76" i="10"/>
  <c r="R76" i="10"/>
  <c r="S76" i="10"/>
  <c r="T76" i="10"/>
  <c r="Q77" i="10"/>
  <c r="R77" i="10"/>
  <c r="S77" i="10"/>
  <c r="T77" i="10"/>
  <c r="Q78" i="10"/>
  <c r="R78" i="10"/>
  <c r="S78" i="10"/>
  <c r="T78" i="10"/>
  <c r="Q79" i="10"/>
  <c r="R79" i="10"/>
  <c r="S79" i="10"/>
  <c r="T79" i="10"/>
  <c r="Q80" i="10"/>
  <c r="R80" i="10"/>
  <c r="S80" i="10"/>
  <c r="T80" i="10"/>
  <c r="Q81" i="10"/>
  <c r="R81" i="10"/>
  <c r="S81" i="10"/>
  <c r="T81" i="10"/>
  <c r="Q82" i="10"/>
  <c r="R82" i="10"/>
  <c r="S82" i="10"/>
  <c r="T82" i="10"/>
  <c r="Q83" i="10"/>
  <c r="R83" i="10"/>
  <c r="S83" i="10"/>
  <c r="T83" i="10"/>
  <c r="Q84" i="10"/>
  <c r="R84" i="10"/>
  <c r="S84" i="10"/>
  <c r="T84" i="10"/>
  <c r="Q85" i="10"/>
  <c r="R85" i="10"/>
  <c r="S85" i="10"/>
  <c r="T85" i="10"/>
  <c r="Q86" i="10"/>
  <c r="R86" i="10"/>
  <c r="S86" i="10"/>
  <c r="T86" i="10"/>
  <c r="Q87" i="10"/>
  <c r="R87" i="10"/>
  <c r="S87" i="10"/>
  <c r="T87" i="10"/>
  <c r="Q88" i="10"/>
  <c r="R88" i="10"/>
  <c r="S88" i="10"/>
  <c r="T88" i="10"/>
  <c r="Q89" i="10"/>
  <c r="R89" i="10"/>
  <c r="S89" i="10"/>
  <c r="T89" i="10"/>
  <c r="Q90" i="10"/>
  <c r="R90" i="10"/>
  <c r="S90" i="10"/>
  <c r="T90" i="10"/>
  <c r="Q91" i="10"/>
  <c r="R91" i="10"/>
  <c r="S91" i="10"/>
  <c r="T91" i="10"/>
  <c r="Q92" i="10"/>
  <c r="R92" i="10"/>
  <c r="S92" i="10"/>
  <c r="T92" i="10"/>
  <c r="Q93" i="10"/>
  <c r="R93" i="10"/>
  <c r="S93" i="10"/>
  <c r="T93" i="10"/>
  <c r="Q94" i="10"/>
  <c r="R94" i="10"/>
  <c r="S94" i="10"/>
  <c r="T94" i="10"/>
  <c r="Q95" i="10"/>
  <c r="R95" i="10"/>
  <c r="S95" i="10"/>
  <c r="T95" i="10"/>
  <c r="Q96" i="10"/>
  <c r="R96" i="10"/>
  <c r="S96" i="10"/>
  <c r="T96" i="10"/>
  <c r="Q97" i="10"/>
  <c r="R97" i="10"/>
  <c r="S97" i="10"/>
  <c r="T97" i="10"/>
  <c r="Q98" i="10"/>
  <c r="R98" i="10"/>
  <c r="S98" i="10"/>
  <c r="T98" i="10"/>
  <c r="Q99" i="10"/>
  <c r="R99" i="10"/>
  <c r="S99" i="10"/>
  <c r="T99" i="10"/>
  <c r="Q100" i="10"/>
  <c r="R100" i="10"/>
  <c r="S100" i="10"/>
  <c r="T100" i="10"/>
  <c r="Q101" i="10"/>
  <c r="R101" i="10"/>
  <c r="S101" i="10"/>
  <c r="T101" i="10"/>
  <c r="Q102" i="10"/>
  <c r="R102" i="10"/>
  <c r="S102" i="10"/>
  <c r="T102" i="10"/>
  <c r="Q103" i="10"/>
  <c r="R103" i="10"/>
  <c r="S103" i="10"/>
  <c r="T103" i="10"/>
  <c r="Q104" i="10"/>
  <c r="R104" i="10"/>
  <c r="S104" i="10"/>
  <c r="T104" i="10"/>
  <c r="Q105" i="10"/>
  <c r="R105" i="10"/>
  <c r="S105" i="10"/>
  <c r="T105" i="10"/>
  <c r="Q106" i="10"/>
  <c r="R106" i="10"/>
  <c r="S106" i="10"/>
  <c r="T106" i="10"/>
  <c r="Q107" i="10"/>
  <c r="R107" i="10"/>
  <c r="S107" i="10"/>
  <c r="T107" i="10"/>
  <c r="Q108" i="10"/>
  <c r="R108" i="10"/>
  <c r="S108" i="10"/>
  <c r="T108" i="10"/>
  <c r="Q109" i="10"/>
  <c r="R109" i="10"/>
  <c r="S109" i="10"/>
  <c r="T109" i="10"/>
  <c r="Q110" i="10"/>
  <c r="R110" i="10"/>
  <c r="S110" i="10"/>
  <c r="T110" i="10"/>
  <c r="Q111" i="10"/>
  <c r="R111" i="10"/>
  <c r="S111" i="10"/>
  <c r="T111" i="10"/>
  <c r="Q112" i="10"/>
  <c r="R112" i="10"/>
  <c r="S112" i="10"/>
  <c r="T112" i="10"/>
  <c r="Q113" i="10"/>
  <c r="R113" i="10"/>
  <c r="S113" i="10"/>
  <c r="T113" i="10"/>
  <c r="Q114" i="10"/>
  <c r="R114" i="10"/>
  <c r="S114" i="10"/>
  <c r="T114" i="10"/>
  <c r="Q115" i="10"/>
  <c r="R115" i="10"/>
  <c r="S115" i="10"/>
  <c r="T115" i="10"/>
  <c r="Q116" i="10"/>
  <c r="R116" i="10"/>
  <c r="S116" i="10"/>
  <c r="T116" i="10"/>
  <c r="Q117" i="10"/>
  <c r="R117" i="10"/>
  <c r="S117" i="10"/>
  <c r="T117" i="10"/>
  <c r="Q118" i="10"/>
  <c r="R118" i="10"/>
  <c r="S118" i="10"/>
  <c r="T118" i="10"/>
  <c r="Q119" i="10"/>
  <c r="R119" i="10"/>
  <c r="S119" i="10"/>
  <c r="T119" i="10"/>
  <c r="Q120" i="10"/>
  <c r="R120" i="10"/>
  <c r="S120" i="10"/>
  <c r="T120" i="10"/>
  <c r="Q121" i="10"/>
  <c r="R121" i="10"/>
  <c r="S121" i="10"/>
  <c r="T121" i="10"/>
  <c r="Q122" i="10"/>
  <c r="R122" i="10"/>
  <c r="S122" i="10"/>
  <c r="T122" i="10"/>
  <c r="Q123" i="10"/>
  <c r="R123" i="10"/>
  <c r="S123" i="10"/>
  <c r="T123" i="10"/>
  <c r="Q124" i="10"/>
  <c r="R124" i="10"/>
  <c r="S124" i="10"/>
  <c r="T124" i="10"/>
  <c r="Q125" i="10"/>
  <c r="R125" i="10"/>
  <c r="S125" i="10"/>
  <c r="T125" i="10"/>
  <c r="Q126" i="10"/>
  <c r="R126" i="10"/>
  <c r="S126" i="10"/>
  <c r="T126" i="10"/>
  <c r="Q127" i="10"/>
  <c r="R127" i="10"/>
  <c r="S127" i="10"/>
  <c r="T127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42" i="10"/>
  <c r="P43" i="10"/>
  <c r="P44" i="10"/>
  <c r="P45" i="10"/>
  <c r="P46" i="10"/>
  <c r="P47" i="10"/>
  <c r="P48" i="10"/>
  <c r="P49" i="10"/>
  <c r="P50" i="10"/>
  <c r="P51" i="10"/>
  <c r="P52" i="10"/>
  <c r="P53" i="10"/>
  <c r="P54" i="10"/>
  <c r="P55" i="10"/>
  <c r="P56" i="10"/>
  <c r="P57" i="10"/>
  <c r="P58" i="10"/>
  <c r="P59" i="10"/>
  <c r="P60" i="10"/>
  <c r="P61" i="10"/>
  <c r="P62" i="10"/>
  <c r="P63" i="10"/>
  <c r="P64" i="10"/>
  <c r="P65" i="10"/>
  <c r="P66" i="10"/>
  <c r="P67" i="10"/>
  <c r="P68" i="10"/>
  <c r="P69" i="10"/>
  <c r="P70" i="10"/>
  <c r="P71" i="10"/>
  <c r="P72" i="10"/>
  <c r="P73" i="10"/>
  <c r="P74" i="10"/>
  <c r="P75" i="10"/>
  <c r="P76" i="10"/>
  <c r="P77" i="10"/>
  <c r="P78" i="10"/>
  <c r="P79" i="10"/>
  <c r="P80" i="10"/>
  <c r="P81" i="10"/>
  <c r="P82" i="10"/>
  <c r="P83" i="10"/>
  <c r="P84" i="10"/>
  <c r="P85" i="10"/>
  <c r="P86" i="10"/>
  <c r="P87" i="10"/>
  <c r="P88" i="10"/>
  <c r="P89" i="10"/>
  <c r="P90" i="10"/>
  <c r="P91" i="10"/>
  <c r="P92" i="10"/>
  <c r="P93" i="10"/>
  <c r="P94" i="10"/>
  <c r="P95" i="10"/>
  <c r="P96" i="10"/>
  <c r="P97" i="10"/>
  <c r="P98" i="10"/>
  <c r="P99" i="10"/>
  <c r="P100" i="10"/>
  <c r="P101" i="10"/>
  <c r="P102" i="10"/>
  <c r="P103" i="10"/>
  <c r="P104" i="10"/>
  <c r="P105" i="10"/>
  <c r="P106" i="10"/>
  <c r="P107" i="10"/>
  <c r="P108" i="10"/>
  <c r="P109" i="10"/>
  <c r="P110" i="10"/>
  <c r="P111" i="10"/>
  <c r="P112" i="10"/>
  <c r="P113" i="10"/>
  <c r="P114" i="10"/>
  <c r="P115" i="10"/>
  <c r="P116" i="10"/>
  <c r="P117" i="10"/>
  <c r="P118" i="10"/>
  <c r="P119" i="10"/>
  <c r="P120" i="10"/>
  <c r="P121" i="10"/>
  <c r="P122" i="10"/>
  <c r="P123" i="10"/>
  <c r="P124" i="10"/>
  <c r="P125" i="10"/>
  <c r="P126" i="10"/>
  <c r="P127" i="10"/>
  <c r="P5" i="10"/>
  <c r="C147" i="1" l="1"/>
  <c r="C144" i="1"/>
  <c r="C146" i="1"/>
  <c r="C153" i="1"/>
  <c r="L137" i="1"/>
  <c r="K137" i="1" s="1"/>
  <c r="C137" i="1"/>
  <c r="H144" i="1"/>
  <c r="I145" i="1" s="1"/>
  <c r="H146" i="1"/>
  <c r="I146" i="1" s="1"/>
  <c r="I142" i="1"/>
  <c r="AC48" i="14"/>
  <c r="W47" i="14"/>
  <c r="CT50" i="14"/>
  <c r="CI49" i="14"/>
  <c r="CS49" i="14"/>
  <c r="CH48" i="14"/>
  <c r="CW51" i="14"/>
  <c r="CL50" i="14"/>
  <c r="CU49" i="14"/>
  <c r="CJ48" i="14"/>
  <c r="CM50" i="14"/>
  <c r="CX51" i="14"/>
  <c r="I152" i="1"/>
  <c r="I143" i="1"/>
  <c r="I154" i="1"/>
  <c r="I149" i="1"/>
  <c r="I148" i="1"/>
  <c r="I151" i="1"/>
  <c r="I141" i="1"/>
  <c r="I150" i="1"/>
  <c r="I144" i="1"/>
  <c r="I147" i="1"/>
  <c r="I153" i="1"/>
  <c r="I5" i="10"/>
  <c r="M5" i="10"/>
  <c r="J5" i="10"/>
  <c r="K5" i="10"/>
  <c r="L5" i="10"/>
  <c r="I6" i="10"/>
  <c r="M6" i="10"/>
  <c r="J6" i="10"/>
  <c r="K6" i="10"/>
  <c r="L6" i="10"/>
  <c r="I7" i="10"/>
  <c r="M7" i="10"/>
  <c r="J7" i="10"/>
  <c r="K7" i="10"/>
  <c r="L7" i="10"/>
  <c r="I8" i="10"/>
  <c r="M8" i="10"/>
  <c r="J8" i="10"/>
  <c r="K8" i="10"/>
  <c r="L8" i="10"/>
  <c r="I9" i="10"/>
  <c r="M9" i="10"/>
  <c r="J9" i="10"/>
  <c r="K9" i="10"/>
  <c r="L9" i="10"/>
  <c r="I10" i="10"/>
  <c r="M10" i="10"/>
  <c r="J10" i="10"/>
  <c r="K10" i="10"/>
  <c r="L10" i="10"/>
  <c r="I11" i="10"/>
  <c r="M11" i="10"/>
  <c r="J11" i="10"/>
  <c r="K11" i="10"/>
  <c r="L11" i="10"/>
  <c r="I12" i="10"/>
  <c r="M12" i="10"/>
  <c r="J12" i="10"/>
  <c r="K12" i="10"/>
  <c r="L12" i="10"/>
  <c r="I13" i="10"/>
  <c r="M13" i="10"/>
  <c r="J13" i="10"/>
  <c r="K13" i="10"/>
  <c r="L13" i="10"/>
  <c r="I14" i="10"/>
  <c r="M14" i="10"/>
  <c r="J14" i="10"/>
  <c r="K14" i="10"/>
  <c r="L14" i="10"/>
  <c r="I15" i="10"/>
  <c r="M15" i="10"/>
  <c r="J15" i="10"/>
  <c r="K15" i="10"/>
  <c r="L15" i="10"/>
  <c r="I16" i="10"/>
  <c r="M16" i="10"/>
  <c r="J16" i="10"/>
  <c r="K16" i="10"/>
  <c r="L16" i="10"/>
  <c r="I17" i="10"/>
  <c r="M17" i="10"/>
  <c r="J17" i="10"/>
  <c r="K17" i="10"/>
  <c r="L17" i="10"/>
  <c r="I18" i="10"/>
  <c r="M18" i="10"/>
  <c r="J18" i="10"/>
  <c r="K18" i="10"/>
  <c r="L18" i="10"/>
  <c r="I19" i="10"/>
  <c r="M19" i="10"/>
  <c r="J19" i="10"/>
  <c r="K19" i="10"/>
  <c r="L19" i="10"/>
  <c r="I20" i="10"/>
  <c r="M20" i="10"/>
  <c r="J20" i="10"/>
  <c r="K20" i="10"/>
  <c r="L20" i="10"/>
  <c r="I21" i="10"/>
  <c r="M21" i="10"/>
  <c r="J21" i="10"/>
  <c r="K21" i="10"/>
  <c r="L21" i="10"/>
  <c r="I22" i="10"/>
  <c r="M22" i="10"/>
  <c r="J22" i="10"/>
  <c r="K22" i="10"/>
  <c r="L22" i="10"/>
  <c r="I23" i="10"/>
  <c r="M23" i="10"/>
  <c r="J23" i="10"/>
  <c r="K23" i="10"/>
  <c r="L23" i="10"/>
  <c r="I24" i="10"/>
  <c r="M24" i="10"/>
  <c r="J24" i="10"/>
  <c r="K24" i="10"/>
  <c r="L24" i="10"/>
  <c r="I25" i="10"/>
  <c r="M25" i="10"/>
  <c r="J25" i="10"/>
  <c r="K25" i="10"/>
  <c r="L25" i="10"/>
  <c r="I26" i="10"/>
  <c r="M26" i="10"/>
  <c r="J26" i="10"/>
  <c r="K26" i="10"/>
  <c r="L26" i="10"/>
  <c r="I27" i="10"/>
  <c r="M27" i="10"/>
  <c r="J27" i="10"/>
  <c r="K27" i="10"/>
  <c r="L27" i="10"/>
  <c r="I28" i="10"/>
  <c r="M28" i="10"/>
  <c r="J28" i="10"/>
  <c r="K28" i="10"/>
  <c r="L28" i="10"/>
  <c r="I29" i="10"/>
  <c r="M29" i="10"/>
  <c r="J29" i="10"/>
  <c r="K29" i="10"/>
  <c r="L29" i="10"/>
  <c r="I30" i="10"/>
  <c r="M30" i="10"/>
  <c r="J30" i="10"/>
  <c r="K30" i="10"/>
  <c r="L30" i="10"/>
  <c r="I31" i="10"/>
  <c r="M31" i="10"/>
  <c r="J31" i="10"/>
  <c r="K31" i="10"/>
  <c r="L31" i="10"/>
  <c r="I32" i="10"/>
  <c r="M32" i="10"/>
  <c r="J32" i="10"/>
  <c r="K32" i="10"/>
  <c r="L32" i="10"/>
  <c r="I33" i="10"/>
  <c r="M33" i="10"/>
  <c r="J33" i="10"/>
  <c r="K33" i="10"/>
  <c r="L33" i="10"/>
  <c r="I34" i="10"/>
  <c r="M34" i="10"/>
  <c r="J34" i="10"/>
  <c r="K34" i="10"/>
  <c r="L34" i="10"/>
  <c r="I35" i="10"/>
  <c r="M35" i="10"/>
  <c r="J35" i="10"/>
  <c r="K35" i="10"/>
  <c r="L35" i="10"/>
  <c r="I36" i="10"/>
  <c r="M36" i="10"/>
  <c r="J36" i="10"/>
  <c r="K36" i="10"/>
  <c r="L36" i="10"/>
  <c r="I37" i="10"/>
  <c r="M37" i="10"/>
  <c r="J37" i="10"/>
  <c r="K37" i="10"/>
  <c r="L37" i="10"/>
  <c r="I38" i="10"/>
  <c r="M38" i="10"/>
  <c r="J38" i="10"/>
  <c r="K38" i="10"/>
  <c r="L38" i="10"/>
  <c r="I39" i="10"/>
  <c r="M39" i="10"/>
  <c r="J39" i="10"/>
  <c r="K39" i="10"/>
  <c r="L39" i="10"/>
  <c r="I40" i="10"/>
  <c r="M40" i="10"/>
  <c r="J40" i="10"/>
  <c r="K40" i="10"/>
  <c r="L40" i="10"/>
  <c r="I41" i="10"/>
  <c r="M41" i="10"/>
  <c r="J41" i="10"/>
  <c r="K41" i="10"/>
  <c r="L41" i="10"/>
  <c r="I42" i="10"/>
  <c r="M42" i="10"/>
  <c r="J42" i="10"/>
  <c r="K42" i="10"/>
  <c r="L42" i="10"/>
  <c r="I43" i="10"/>
  <c r="M43" i="10"/>
  <c r="J43" i="10"/>
  <c r="K43" i="10"/>
  <c r="L43" i="10"/>
  <c r="I44" i="10"/>
  <c r="M44" i="10"/>
  <c r="J44" i="10"/>
  <c r="K44" i="10"/>
  <c r="L44" i="10"/>
  <c r="I45" i="10"/>
  <c r="M45" i="10"/>
  <c r="J45" i="10"/>
  <c r="K45" i="10"/>
  <c r="L45" i="10"/>
  <c r="I46" i="10"/>
  <c r="M46" i="10"/>
  <c r="J46" i="10"/>
  <c r="K46" i="10"/>
  <c r="L46" i="10"/>
  <c r="I47" i="10"/>
  <c r="M47" i="10"/>
  <c r="J47" i="10"/>
  <c r="K47" i="10"/>
  <c r="L47" i="10"/>
  <c r="I48" i="10"/>
  <c r="M48" i="10"/>
  <c r="J48" i="10"/>
  <c r="K48" i="10"/>
  <c r="L48" i="10"/>
  <c r="I49" i="10"/>
  <c r="M49" i="10"/>
  <c r="J49" i="10"/>
  <c r="K49" i="10"/>
  <c r="L49" i="10"/>
  <c r="I50" i="10"/>
  <c r="M50" i="10"/>
  <c r="J50" i="10"/>
  <c r="K50" i="10"/>
  <c r="L50" i="10"/>
  <c r="I51" i="10"/>
  <c r="M51" i="10"/>
  <c r="J51" i="10"/>
  <c r="K51" i="10"/>
  <c r="L51" i="10"/>
  <c r="I52" i="10"/>
  <c r="M52" i="10"/>
  <c r="J52" i="10"/>
  <c r="K52" i="10"/>
  <c r="L52" i="10"/>
  <c r="I53" i="10"/>
  <c r="M53" i="10"/>
  <c r="J53" i="10"/>
  <c r="K53" i="10"/>
  <c r="L53" i="10"/>
  <c r="I54" i="10"/>
  <c r="M54" i="10"/>
  <c r="J54" i="10"/>
  <c r="K54" i="10"/>
  <c r="L54" i="10"/>
  <c r="I55" i="10"/>
  <c r="M55" i="10"/>
  <c r="J55" i="10"/>
  <c r="K55" i="10"/>
  <c r="L55" i="10"/>
  <c r="I56" i="10"/>
  <c r="M56" i="10"/>
  <c r="J56" i="10"/>
  <c r="K56" i="10"/>
  <c r="L56" i="10"/>
  <c r="I57" i="10"/>
  <c r="M57" i="10"/>
  <c r="J57" i="10"/>
  <c r="K57" i="10"/>
  <c r="L57" i="10"/>
  <c r="I58" i="10"/>
  <c r="M58" i="10"/>
  <c r="J58" i="10"/>
  <c r="K58" i="10"/>
  <c r="L58" i="10"/>
  <c r="I59" i="10"/>
  <c r="M59" i="10"/>
  <c r="J59" i="10"/>
  <c r="K59" i="10"/>
  <c r="L59" i="10"/>
  <c r="I60" i="10"/>
  <c r="M60" i="10"/>
  <c r="J60" i="10"/>
  <c r="K60" i="10"/>
  <c r="L60" i="10"/>
  <c r="I61" i="10"/>
  <c r="M61" i="10"/>
  <c r="J61" i="10"/>
  <c r="K61" i="10"/>
  <c r="L61" i="10"/>
  <c r="I62" i="10"/>
  <c r="M62" i="10"/>
  <c r="J62" i="10"/>
  <c r="K62" i="10"/>
  <c r="L62" i="10"/>
  <c r="I63" i="10"/>
  <c r="M63" i="10"/>
  <c r="J63" i="10"/>
  <c r="K63" i="10"/>
  <c r="L63" i="10"/>
  <c r="I64" i="10"/>
  <c r="M64" i="10"/>
  <c r="J64" i="10"/>
  <c r="K64" i="10"/>
  <c r="L64" i="10"/>
  <c r="I65" i="10"/>
  <c r="M65" i="10"/>
  <c r="J65" i="10"/>
  <c r="K65" i="10"/>
  <c r="L65" i="10"/>
  <c r="I66" i="10"/>
  <c r="M66" i="10"/>
  <c r="J66" i="10"/>
  <c r="K66" i="10"/>
  <c r="L66" i="10"/>
  <c r="I67" i="10"/>
  <c r="M67" i="10"/>
  <c r="J67" i="10"/>
  <c r="K67" i="10"/>
  <c r="L67" i="10"/>
  <c r="I68" i="10"/>
  <c r="M68" i="10"/>
  <c r="J68" i="10"/>
  <c r="K68" i="10"/>
  <c r="L68" i="10"/>
  <c r="I69" i="10"/>
  <c r="M69" i="10"/>
  <c r="J69" i="10"/>
  <c r="K69" i="10"/>
  <c r="L69" i="10"/>
  <c r="I70" i="10"/>
  <c r="M70" i="10"/>
  <c r="J70" i="10"/>
  <c r="K70" i="10"/>
  <c r="L70" i="10"/>
  <c r="I71" i="10"/>
  <c r="M71" i="10"/>
  <c r="J71" i="10"/>
  <c r="K71" i="10"/>
  <c r="L71" i="10"/>
  <c r="I72" i="10"/>
  <c r="M72" i="10"/>
  <c r="J72" i="10"/>
  <c r="K72" i="10"/>
  <c r="L72" i="10"/>
  <c r="I73" i="10"/>
  <c r="M73" i="10"/>
  <c r="J73" i="10"/>
  <c r="K73" i="10"/>
  <c r="L73" i="10"/>
  <c r="I74" i="10"/>
  <c r="M74" i="10"/>
  <c r="J74" i="10"/>
  <c r="K74" i="10"/>
  <c r="L74" i="10"/>
  <c r="I75" i="10"/>
  <c r="M75" i="10"/>
  <c r="J75" i="10"/>
  <c r="K75" i="10"/>
  <c r="L75" i="10"/>
  <c r="I76" i="10"/>
  <c r="M76" i="10"/>
  <c r="J76" i="10"/>
  <c r="K76" i="10"/>
  <c r="L76" i="10"/>
  <c r="I77" i="10"/>
  <c r="M77" i="10"/>
  <c r="J77" i="10"/>
  <c r="K77" i="10"/>
  <c r="L77" i="10"/>
  <c r="I78" i="10"/>
  <c r="M78" i="10"/>
  <c r="J78" i="10"/>
  <c r="K78" i="10"/>
  <c r="L78" i="10"/>
  <c r="I79" i="10"/>
  <c r="M79" i="10"/>
  <c r="J79" i="10"/>
  <c r="K79" i="10"/>
  <c r="L79" i="10"/>
  <c r="I80" i="10"/>
  <c r="M80" i="10"/>
  <c r="J80" i="10"/>
  <c r="K80" i="10"/>
  <c r="L80" i="10"/>
  <c r="I81" i="10"/>
  <c r="M81" i="10"/>
  <c r="J81" i="10"/>
  <c r="K81" i="10"/>
  <c r="L81" i="10"/>
  <c r="I82" i="10"/>
  <c r="M82" i="10"/>
  <c r="J82" i="10"/>
  <c r="K82" i="10"/>
  <c r="L82" i="10"/>
  <c r="I83" i="10"/>
  <c r="M83" i="10"/>
  <c r="J83" i="10"/>
  <c r="K83" i="10"/>
  <c r="L83" i="10"/>
  <c r="I84" i="10"/>
  <c r="M84" i="10"/>
  <c r="J84" i="10"/>
  <c r="K84" i="10"/>
  <c r="L84" i="10"/>
  <c r="I85" i="10"/>
  <c r="M85" i="10"/>
  <c r="J85" i="10"/>
  <c r="K85" i="10"/>
  <c r="L85" i="10"/>
  <c r="I86" i="10"/>
  <c r="M86" i="10"/>
  <c r="J86" i="10"/>
  <c r="K86" i="10"/>
  <c r="L86" i="10"/>
  <c r="I87" i="10"/>
  <c r="M87" i="10"/>
  <c r="J87" i="10"/>
  <c r="K87" i="10"/>
  <c r="L87" i="10"/>
  <c r="I88" i="10"/>
  <c r="M88" i="10"/>
  <c r="J88" i="10"/>
  <c r="K88" i="10"/>
  <c r="L88" i="10"/>
  <c r="I89" i="10"/>
  <c r="M89" i="10"/>
  <c r="J89" i="10"/>
  <c r="K89" i="10"/>
  <c r="L89" i="10"/>
  <c r="I90" i="10"/>
  <c r="M90" i="10"/>
  <c r="J90" i="10"/>
  <c r="K90" i="10"/>
  <c r="L90" i="10"/>
  <c r="I91" i="10"/>
  <c r="M91" i="10"/>
  <c r="J91" i="10"/>
  <c r="K91" i="10"/>
  <c r="L91" i="10"/>
  <c r="I92" i="10"/>
  <c r="M92" i="10"/>
  <c r="J92" i="10"/>
  <c r="K92" i="10"/>
  <c r="L92" i="10"/>
  <c r="I93" i="10"/>
  <c r="M93" i="10"/>
  <c r="J93" i="10"/>
  <c r="K93" i="10"/>
  <c r="L93" i="10"/>
  <c r="I94" i="10"/>
  <c r="M94" i="10"/>
  <c r="J94" i="10"/>
  <c r="K94" i="10"/>
  <c r="L94" i="10"/>
  <c r="I95" i="10"/>
  <c r="M95" i="10"/>
  <c r="J95" i="10"/>
  <c r="K95" i="10"/>
  <c r="L95" i="10"/>
  <c r="I96" i="10"/>
  <c r="M96" i="10"/>
  <c r="J96" i="10"/>
  <c r="K96" i="10"/>
  <c r="L96" i="10"/>
  <c r="I97" i="10"/>
  <c r="M97" i="10"/>
  <c r="J97" i="10"/>
  <c r="K97" i="10"/>
  <c r="L97" i="10"/>
  <c r="I98" i="10"/>
  <c r="M98" i="10"/>
  <c r="J98" i="10"/>
  <c r="K98" i="10"/>
  <c r="L98" i="10"/>
  <c r="I99" i="10"/>
  <c r="M99" i="10"/>
  <c r="J99" i="10"/>
  <c r="K99" i="10"/>
  <c r="L99" i="10"/>
  <c r="I100" i="10"/>
  <c r="M100" i="10"/>
  <c r="J100" i="10"/>
  <c r="K100" i="10"/>
  <c r="L100" i="10"/>
  <c r="I101" i="10"/>
  <c r="M101" i="10"/>
  <c r="J101" i="10"/>
  <c r="K101" i="10"/>
  <c r="L101" i="10"/>
  <c r="I102" i="10"/>
  <c r="M102" i="10"/>
  <c r="J102" i="10"/>
  <c r="K102" i="10"/>
  <c r="L102" i="10"/>
  <c r="I103" i="10"/>
  <c r="M103" i="10"/>
  <c r="J103" i="10"/>
  <c r="K103" i="10"/>
  <c r="L103" i="10"/>
  <c r="I104" i="10"/>
  <c r="M104" i="10"/>
  <c r="J104" i="10"/>
  <c r="K104" i="10"/>
  <c r="L104" i="10"/>
  <c r="I105" i="10"/>
  <c r="M105" i="10"/>
  <c r="J105" i="10"/>
  <c r="K105" i="10"/>
  <c r="L105" i="10"/>
  <c r="I106" i="10"/>
  <c r="M106" i="10"/>
  <c r="J106" i="10"/>
  <c r="K106" i="10"/>
  <c r="L106" i="10"/>
  <c r="I107" i="10"/>
  <c r="M107" i="10"/>
  <c r="J107" i="10"/>
  <c r="K107" i="10"/>
  <c r="L107" i="10"/>
  <c r="I108" i="10"/>
  <c r="M108" i="10"/>
  <c r="J108" i="10"/>
  <c r="K108" i="10"/>
  <c r="L108" i="10"/>
  <c r="I109" i="10"/>
  <c r="M109" i="10"/>
  <c r="J109" i="10"/>
  <c r="K109" i="10"/>
  <c r="L109" i="10"/>
  <c r="I110" i="10"/>
  <c r="M110" i="10"/>
  <c r="J110" i="10"/>
  <c r="K110" i="10"/>
  <c r="L110" i="10"/>
  <c r="I111" i="10"/>
  <c r="M111" i="10"/>
  <c r="J111" i="10"/>
  <c r="K111" i="10"/>
  <c r="L111" i="10"/>
  <c r="I112" i="10"/>
  <c r="M112" i="10"/>
  <c r="J112" i="10"/>
  <c r="K112" i="10"/>
  <c r="L112" i="10"/>
  <c r="I113" i="10"/>
  <c r="M113" i="10"/>
  <c r="J113" i="10"/>
  <c r="K113" i="10"/>
  <c r="L113" i="10"/>
  <c r="I114" i="10"/>
  <c r="M114" i="10"/>
  <c r="J114" i="10"/>
  <c r="K114" i="10"/>
  <c r="L114" i="10"/>
  <c r="I115" i="10"/>
  <c r="M115" i="10"/>
  <c r="J115" i="10"/>
  <c r="K115" i="10"/>
  <c r="L115" i="10"/>
  <c r="I116" i="10"/>
  <c r="M116" i="10"/>
  <c r="J116" i="10"/>
  <c r="K116" i="10"/>
  <c r="L116" i="10"/>
  <c r="I117" i="10"/>
  <c r="M117" i="10"/>
  <c r="J117" i="10"/>
  <c r="K117" i="10"/>
  <c r="L117" i="10"/>
  <c r="I118" i="10"/>
  <c r="M118" i="10"/>
  <c r="J118" i="10"/>
  <c r="K118" i="10"/>
  <c r="L118" i="10"/>
  <c r="I119" i="10"/>
  <c r="M119" i="10"/>
  <c r="J119" i="10"/>
  <c r="K119" i="10"/>
  <c r="L119" i="10"/>
  <c r="I120" i="10"/>
  <c r="M120" i="10"/>
  <c r="J120" i="10"/>
  <c r="K120" i="10"/>
  <c r="L120" i="10"/>
  <c r="I121" i="10"/>
  <c r="M121" i="10"/>
  <c r="J121" i="10"/>
  <c r="K121" i="10"/>
  <c r="L121" i="10"/>
  <c r="I122" i="10"/>
  <c r="M122" i="10"/>
  <c r="J122" i="10"/>
  <c r="K122" i="10"/>
  <c r="L122" i="10"/>
  <c r="I123" i="10"/>
  <c r="M123" i="10"/>
  <c r="J123" i="10"/>
  <c r="K123" i="10"/>
  <c r="L123" i="10"/>
  <c r="I124" i="10"/>
  <c r="M124" i="10"/>
  <c r="J124" i="10"/>
  <c r="K124" i="10"/>
  <c r="L124" i="10"/>
  <c r="I125" i="10"/>
  <c r="M125" i="10"/>
  <c r="J125" i="10"/>
  <c r="K125" i="10"/>
  <c r="L125" i="10"/>
  <c r="I126" i="10"/>
  <c r="M126" i="10"/>
  <c r="J126" i="10"/>
  <c r="K126" i="10"/>
  <c r="L126" i="10"/>
  <c r="I127" i="10"/>
  <c r="M127" i="10"/>
  <c r="J127" i="10"/>
  <c r="K127" i="10"/>
  <c r="L127" i="10"/>
  <c r="J4" i="10"/>
  <c r="K4" i="10"/>
  <c r="L4" i="10"/>
  <c r="I4" i="10"/>
  <c r="AC47" i="14" l="1"/>
  <c r="W46" i="14"/>
  <c r="CT49" i="14"/>
  <c r="CI48" i="14"/>
  <c r="CM49" i="14"/>
  <c r="CX50" i="14"/>
  <c r="CU48" i="14"/>
  <c r="CJ47" i="14"/>
  <c r="CW50" i="14"/>
  <c r="CL49" i="14"/>
  <c r="CS48" i="14"/>
  <c r="CH47" i="14"/>
  <c r="I7" i="3"/>
  <c r="F7" i="1" s="1"/>
  <c r="I8" i="3"/>
  <c r="F8" i="1" s="1"/>
  <c r="I9" i="3"/>
  <c r="F9" i="1" s="1"/>
  <c r="I10" i="3"/>
  <c r="F10" i="1" s="1"/>
  <c r="I11" i="3"/>
  <c r="F11" i="1" s="1"/>
  <c r="I12" i="3"/>
  <c r="F12" i="1" s="1"/>
  <c r="I13" i="3"/>
  <c r="F13" i="1" s="1"/>
  <c r="I14" i="3"/>
  <c r="F14" i="1" s="1"/>
  <c r="I15" i="3"/>
  <c r="F15" i="1" s="1"/>
  <c r="I16" i="3"/>
  <c r="F16" i="1" s="1"/>
  <c r="I17" i="3"/>
  <c r="F17" i="1" s="1"/>
  <c r="I18" i="3"/>
  <c r="F18" i="1" s="1"/>
  <c r="I19" i="3"/>
  <c r="F19" i="1" s="1"/>
  <c r="I20" i="3"/>
  <c r="F20" i="1" s="1"/>
  <c r="I21" i="3"/>
  <c r="F21" i="1" s="1"/>
  <c r="I22" i="3"/>
  <c r="F22" i="1" s="1"/>
  <c r="I23" i="3"/>
  <c r="F23" i="1" s="1"/>
  <c r="I6" i="3"/>
  <c r="F6" i="1" s="1"/>
  <c r="C24" i="1"/>
  <c r="B19" i="1"/>
  <c r="B20" i="1"/>
  <c r="B21" i="1"/>
  <c r="B22" i="1"/>
  <c r="B23" i="1"/>
  <c r="O18" i="2"/>
  <c r="C18" i="1" s="1"/>
  <c r="O22" i="2"/>
  <c r="C22" i="1" s="1"/>
  <c r="O23" i="2"/>
  <c r="C23" i="1" s="1"/>
  <c r="J7" i="2"/>
  <c r="O7" i="2" s="1"/>
  <c r="C7" i="1" s="1"/>
  <c r="J8" i="2"/>
  <c r="O8" i="2" s="1"/>
  <c r="C8" i="1" s="1"/>
  <c r="J9" i="2"/>
  <c r="O9" i="2" s="1"/>
  <c r="C9" i="1" s="1"/>
  <c r="J10" i="2"/>
  <c r="O10" i="2" s="1"/>
  <c r="C10" i="1" s="1"/>
  <c r="J11" i="2"/>
  <c r="O11" i="2" s="1"/>
  <c r="C11" i="1" s="1"/>
  <c r="J12" i="2"/>
  <c r="O12" i="2" s="1"/>
  <c r="C12" i="1" s="1"/>
  <c r="J13" i="2"/>
  <c r="O13" i="2" s="1"/>
  <c r="C13" i="1" s="1"/>
  <c r="J14" i="2"/>
  <c r="O14" i="2" s="1"/>
  <c r="C14" i="1" s="1"/>
  <c r="J15" i="2"/>
  <c r="O15" i="2" s="1"/>
  <c r="C15" i="1" s="1"/>
  <c r="J16" i="2"/>
  <c r="O16" i="2" s="1"/>
  <c r="C16" i="1" s="1"/>
  <c r="J17" i="2"/>
  <c r="O17" i="2" s="1"/>
  <c r="C17" i="1" s="1"/>
  <c r="J18" i="2"/>
  <c r="J19" i="2"/>
  <c r="O19" i="2" s="1"/>
  <c r="C19" i="1" s="1"/>
  <c r="J20" i="2"/>
  <c r="O20" i="2" s="1"/>
  <c r="C20" i="1" s="1"/>
  <c r="J21" i="2"/>
  <c r="O21" i="2" s="1"/>
  <c r="C21" i="1" s="1"/>
  <c r="J22" i="2"/>
  <c r="J23" i="2"/>
  <c r="J6" i="2"/>
  <c r="O6" i="2" s="1"/>
  <c r="C6" i="1" s="1"/>
  <c r="N5" i="2"/>
  <c r="N6" i="2"/>
  <c r="N7" i="2"/>
  <c r="B7" i="1" s="1"/>
  <c r="N8" i="2"/>
  <c r="B8" i="1" s="1"/>
  <c r="N9" i="2"/>
  <c r="B9" i="1" s="1"/>
  <c r="N10" i="2"/>
  <c r="B10" i="1" s="1"/>
  <c r="N11" i="2"/>
  <c r="N12" i="2"/>
  <c r="B12" i="1" s="1"/>
  <c r="N13" i="2"/>
  <c r="B13" i="1" s="1"/>
  <c r="N14" i="2"/>
  <c r="N15" i="2"/>
  <c r="B15" i="1" s="1"/>
  <c r="N16" i="2"/>
  <c r="B16" i="1" s="1"/>
  <c r="N17" i="2"/>
  <c r="B17" i="1" s="1"/>
  <c r="N18" i="2"/>
  <c r="N19" i="2"/>
  <c r="N20" i="2"/>
  <c r="N21" i="2"/>
  <c r="N22" i="2"/>
  <c r="N23" i="2"/>
  <c r="J5" i="3"/>
  <c r="J6" i="3"/>
  <c r="J7" i="3"/>
  <c r="J8" i="3"/>
  <c r="J9" i="3"/>
  <c r="J10" i="3"/>
  <c r="J11" i="3"/>
  <c r="E11" i="1" s="1"/>
  <c r="J12" i="3"/>
  <c r="E12" i="1" s="1"/>
  <c r="J13" i="3"/>
  <c r="E13" i="1" s="1"/>
  <c r="J14" i="3"/>
  <c r="J15" i="3"/>
  <c r="E15" i="1" s="1"/>
  <c r="J16" i="3"/>
  <c r="J17" i="3"/>
  <c r="J18" i="3"/>
  <c r="E18" i="1" s="1"/>
  <c r="J19" i="3"/>
  <c r="E19" i="1" s="1"/>
  <c r="J20" i="3"/>
  <c r="E20" i="1" s="1"/>
  <c r="J21" i="3"/>
  <c r="E21" i="1" s="1"/>
  <c r="J22" i="3"/>
  <c r="J23" i="3"/>
  <c r="W45" i="14" l="1"/>
  <c r="AC46" i="14"/>
  <c r="CT48" i="14"/>
  <c r="CI47" i="14"/>
  <c r="CS47" i="14"/>
  <c r="CH46" i="14"/>
  <c r="CL48" i="14"/>
  <c r="CW49" i="14"/>
  <c r="CJ46" i="14"/>
  <c r="CU47" i="14"/>
  <c r="CM48" i="14"/>
  <c r="CX49" i="14"/>
  <c r="L13" i="1"/>
  <c r="K13" i="1" s="1"/>
  <c r="L15" i="1"/>
  <c r="K15" i="1" s="1"/>
  <c r="L23" i="1"/>
  <c r="K23" i="1" s="1"/>
  <c r="L17" i="1"/>
  <c r="K17" i="1" s="1"/>
  <c r="L21" i="1"/>
  <c r="K21" i="1" s="1"/>
  <c r="L12" i="1"/>
  <c r="K12" i="1" s="1"/>
  <c r="L9" i="1"/>
  <c r="K9" i="1" s="1"/>
  <c r="L8" i="1"/>
  <c r="K8" i="1" s="1"/>
  <c r="L22" i="1"/>
  <c r="K22" i="1" s="1"/>
  <c r="L16" i="1"/>
  <c r="K16" i="1" s="1"/>
  <c r="L7" i="1"/>
  <c r="K7" i="1" s="1"/>
  <c r="L20" i="1"/>
  <c r="K20" i="1" s="1"/>
  <c r="L10" i="1"/>
  <c r="K10" i="1" s="1"/>
  <c r="L19" i="1"/>
  <c r="K19" i="1" s="1"/>
  <c r="E16" i="1"/>
  <c r="E17" i="1"/>
  <c r="E14" i="1"/>
  <c r="E7" i="1"/>
  <c r="E10" i="1"/>
  <c r="E9" i="1"/>
  <c r="E22" i="1"/>
  <c r="E6" i="1"/>
  <c r="E8" i="1"/>
  <c r="H20" i="1"/>
  <c r="E5" i="1"/>
  <c r="H21" i="1"/>
  <c r="H19" i="1"/>
  <c r="E23" i="1"/>
  <c r="B18" i="1"/>
  <c r="B6" i="1"/>
  <c r="B5" i="1"/>
  <c r="H15" i="1"/>
  <c r="H13" i="1"/>
  <c r="H12" i="1"/>
  <c r="B14" i="1"/>
  <c r="B11" i="1"/>
  <c r="AC45" i="14" l="1"/>
  <c r="W44" i="14"/>
  <c r="CI46" i="14"/>
  <c r="CT47" i="14"/>
  <c r="CM47" i="14"/>
  <c r="CX48" i="14"/>
  <c r="CU46" i="14"/>
  <c r="CJ45" i="14"/>
  <c r="CW48" i="14"/>
  <c r="CL47" i="14"/>
  <c r="CH45" i="14"/>
  <c r="CS46" i="14"/>
  <c r="H8" i="1"/>
  <c r="H9" i="1"/>
  <c r="I9" i="1" s="1"/>
  <c r="L11" i="1"/>
  <c r="K11" i="1" s="1"/>
  <c r="I21" i="1"/>
  <c r="H10" i="1"/>
  <c r="H22" i="1"/>
  <c r="H17" i="1"/>
  <c r="H7" i="1"/>
  <c r="H16" i="1"/>
  <c r="I16" i="1" s="1"/>
  <c r="L6" i="1"/>
  <c r="K6" i="1" s="1"/>
  <c r="L14" i="1"/>
  <c r="K14" i="1" s="1"/>
  <c r="L5" i="1"/>
  <c r="K5" i="1" s="1"/>
  <c r="H18" i="1"/>
  <c r="L18" i="1"/>
  <c r="K18" i="1" s="1"/>
  <c r="H23" i="1"/>
  <c r="I20" i="1"/>
  <c r="H5" i="1"/>
  <c r="H6" i="1"/>
  <c r="H14" i="1"/>
  <c r="I13" i="1"/>
  <c r="H11" i="1"/>
  <c r="G114" i="7"/>
  <c r="G113" i="7"/>
  <c r="G112" i="7"/>
  <c r="G111" i="7"/>
  <c r="H111" i="7"/>
  <c r="G110" i="7"/>
  <c r="G109" i="7"/>
  <c r="G108" i="7"/>
  <c r="F108" i="7"/>
  <c r="E108" i="7"/>
  <c r="G107" i="7"/>
  <c r="F107" i="7"/>
  <c r="E107" i="7"/>
  <c r="G106" i="7"/>
  <c r="F106" i="7"/>
  <c r="E106" i="7"/>
  <c r="H106" i="7" s="1"/>
  <c r="H105" i="7"/>
  <c r="G105" i="7"/>
  <c r="F105" i="7"/>
  <c r="H104" i="7"/>
  <c r="G104" i="7"/>
  <c r="F104" i="7"/>
  <c r="H103" i="7"/>
  <c r="G103" i="7"/>
  <c r="F103" i="7"/>
  <c r="H102" i="7"/>
  <c r="G102" i="7"/>
  <c r="F102" i="7"/>
  <c r="H101" i="7"/>
  <c r="G101" i="7"/>
  <c r="F101" i="7"/>
  <c r="H100" i="7"/>
  <c r="G100" i="7"/>
  <c r="F100" i="7"/>
  <c r="H99" i="7"/>
  <c r="G99" i="7"/>
  <c r="F99" i="7"/>
  <c r="H98" i="7"/>
  <c r="G98" i="7"/>
  <c r="F98" i="7"/>
  <c r="H97" i="7"/>
  <c r="G97" i="7"/>
  <c r="F97" i="7"/>
  <c r="H96" i="7"/>
  <c r="G96" i="7"/>
  <c r="F96" i="7"/>
  <c r="H95" i="7"/>
  <c r="G95" i="7"/>
  <c r="F95" i="7"/>
  <c r="H94" i="7"/>
  <c r="G94" i="7"/>
  <c r="F94" i="7"/>
  <c r="H93" i="7"/>
  <c r="G93" i="7"/>
  <c r="F93" i="7"/>
  <c r="H92" i="7"/>
  <c r="G92" i="7"/>
  <c r="F92" i="7"/>
  <c r="H91" i="7"/>
  <c r="G91" i="7"/>
  <c r="F91" i="7"/>
  <c r="H90" i="7"/>
  <c r="G90" i="7"/>
  <c r="F90" i="7"/>
  <c r="H89" i="7"/>
  <c r="G89" i="7"/>
  <c r="F89" i="7"/>
  <c r="H88" i="7"/>
  <c r="G88" i="7"/>
  <c r="F88" i="7"/>
  <c r="H87" i="7"/>
  <c r="G87" i="7"/>
  <c r="F87" i="7"/>
  <c r="H86" i="7"/>
  <c r="G86" i="7"/>
  <c r="F86" i="7"/>
  <c r="H85" i="7"/>
  <c r="G85" i="7"/>
  <c r="F85" i="7"/>
  <c r="H84" i="7"/>
  <c r="G84" i="7"/>
  <c r="F84" i="7"/>
  <c r="H83" i="7"/>
  <c r="G83" i="7"/>
  <c r="F83" i="7"/>
  <c r="H82" i="7"/>
  <c r="G82" i="7"/>
  <c r="F82" i="7"/>
  <c r="H81" i="7"/>
  <c r="G81" i="7"/>
  <c r="F81" i="7"/>
  <c r="H80" i="7"/>
  <c r="G80" i="7"/>
  <c r="F80" i="7"/>
  <c r="H79" i="7"/>
  <c r="G79" i="7"/>
  <c r="F79" i="7"/>
  <c r="H78" i="7"/>
  <c r="G78" i="7"/>
  <c r="F78" i="7"/>
  <c r="H77" i="7"/>
  <c r="G77" i="7"/>
  <c r="F77" i="7"/>
  <c r="H76" i="7"/>
  <c r="G76" i="7"/>
  <c r="F76" i="7"/>
  <c r="H75" i="7"/>
  <c r="G75" i="7"/>
  <c r="F75" i="7"/>
  <c r="H74" i="7"/>
  <c r="G74" i="7"/>
  <c r="F74" i="7"/>
  <c r="H73" i="7"/>
  <c r="G73" i="7"/>
  <c r="F73" i="7"/>
  <c r="H72" i="7"/>
  <c r="G72" i="7"/>
  <c r="F72" i="7"/>
  <c r="H71" i="7"/>
  <c r="G71" i="7"/>
  <c r="F71" i="7"/>
  <c r="H70" i="7"/>
  <c r="G70" i="7"/>
  <c r="F70" i="7"/>
  <c r="H69" i="7"/>
  <c r="G69" i="7"/>
  <c r="F69" i="7"/>
  <c r="H68" i="7"/>
  <c r="F68" i="7"/>
  <c r="H67" i="7"/>
  <c r="F67" i="7"/>
  <c r="D67" i="7"/>
  <c r="H66" i="7"/>
  <c r="F66" i="7"/>
  <c r="D66" i="7"/>
  <c r="H65" i="7"/>
  <c r="F65" i="7"/>
  <c r="D65" i="7"/>
  <c r="H64" i="7"/>
  <c r="F64" i="7"/>
  <c r="D64" i="7"/>
  <c r="H63" i="7"/>
  <c r="F63" i="7"/>
  <c r="D63" i="7"/>
  <c r="H62" i="7"/>
  <c r="F62" i="7"/>
  <c r="D62" i="7"/>
  <c r="H61" i="7"/>
  <c r="F61" i="7"/>
  <c r="D61" i="7"/>
  <c r="H60" i="7"/>
  <c r="F60" i="7"/>
  <c r="D60" i="7"/>
  <c r="H59" i="7"/>
  <c r="F59" i="7"/>
  <c r="D59" i="7"/>
  <c r="H58" i="7"/>
  <c r="F58" i="7"/>
  <c r="D58" i="7"/>
  <c r="H57" i="7"/>
  <c r="F57" i="7"/>
  <c r="D57" i="7"/>
  <c r="H56" i="7"/>
  <c r="F56" i="7"/>
  <c r="D56" i="7"/>
  <c r="H55" i="7"/>
  <c r="F55" i="7"/>
  <c r="D55" i="7"/>
  <c r="D54" i="7"/>
  <c r="G56" i="7" l="1"/>
  <c r="W43" i="14"/>
  <c r="AC44" i="14"/>
  <c r="CI45" i="14"/>
  <c r="CT46" i="14"/>
  <c r="CH44" i="14"/>
  <c r="CS45" i="14"/>
  <c r="CW47" i="14"/>
  <c r="CL46" i="14"/>
  <c r="CU45" i="14"/>
  <c r="CJ44" i="14"/>
  <c r="CM46" i="14"/>
  <c r="CX47" i="14"/>
  <c r="I10" i="1"/>
  <c r="I11" i="1"/>
  <c r="I14" i="1"/>
  <c r="I7" i="1"/>
  <c r="I23" i="1"/>
  <c r="I19" i="1"/>
  <c r="I18" i="1"/>
  <c r="I22" i="1"/>
  <c r="I17" i="1"/>
  <c r="I8" i="1"/>
  <c r="I6" i="1"/>
  <c r="I12" i="1"/>
  <c r="I15" i="1"/>
  <c r="G57" i="7"/>
  <c r="G59" i="7"/>
  <c r="G62" i="7"/>
  <c r="H108" i="7"/>
  <c r="H113" i="7"/>
  <c r="H110" i="7"/>
  <c r="G67" i="7"/>
  <c r="G60" i="7"/>
  <c r="G65" i="7"/>
  <c r="H112" i="7"/>
  <c r="G66" i="7"/>
  <c r="G63" i="7"/>
  <c r="H109" i="7"/>
  <c r="H107" i="7"/>
  <c r="G58" i="7"/>
  <c r="G64" i="7"/>
  <c r="G68" i="7"/>
  <c r="H114" i="7"/>
  <c r="G55" i="7"/>
  <c r="G61" i="7"/>
  <c r="H109" i="3"/>
  <c r="I109" i="3" s="1"/>
  <c r="W42" i="14" l="1"/>
  <c r="AC43" i="14"/>
  <c r="CT45" i="14"/>
  <c r="CI44" i="14"/>
  <c r="CX46" i="14"/>
  <c r="CM45" i="14"/>
  <c r="CJ43" i="14"/>
  <c r="CU44" i="14"/>
  <c r="CL45" i="14"/>
  <c r="CW46" i="14"/>
  <c r="CH43" i="14"/>
  <c r="CS44" i="14"/>
  <c r="F6" i="6"/>
  <c r="F5" i="6"/>
  <c r="W41" i="14" l="1"/>
  <c r="AC42" i="14"/>
  <c r="CI43" i="14"/>
  <c r="CT44" i="14"/>
  <c r="CS43" i="14"/>
  <c r="CH42" i="14"/>
  <c r="CW45" i="14"/>
  <c r="CL44" i="14"/>
  <c r="CJ42" i="14"/>
  <c r="CU43" i="14"/>
  <c r="CX45" i="14"/>
  <c r="CM44" i="14"/>
  <c r="F7" i="6"/>
  <c r="E17" i="6"/>
  <c r="I50" i="3" s="1"/>
  <c r="E16" i="6"/>
  <c r="I49" i="3" s="1"/>
  <c r="E15" i="6"/>
  <c r="I48" i="3" s="1"/>
  <c r="E14" i="6"/>
  <c r="I47" i="3" s="1"/>
  <c r="E13" i="6"/>
  <c r="I46" i="3" s="1"/>
  <c r="E12" i="6"/>
  <c r="I45" i="3" s="1"/>
  <c r="E11" i="6"/>
  <c r="I44" i="3" s="1"/>
  <c r="E10" i="6"/>
  <c r="I43" i="3" s="1"/>
  <c r="E9" i="6"/>
  <c r="I42" i="3" s="1"/>
  <c r="E8" i="6"/>
  <c r="I41" i="3" s="1"/>
  <c r="E7" i="6"/>
  <c r="I40" i="3" s="1"/>
  <c r="E6" i="6"/>
  <c r="J12" i="6"/>
  <c r="J11" i="6"/>
  <c r="J8" i="6"/>
  <c r="J9" i="6"/>
  <c r="J10" i="6"/>
  <c r="J13" i="6"/>
  <c r="J14" i="6"/>
  <c r="J15" i="6"/>
  <c r="J16" i="6"/>
  <c r="J17" i="6"/>
  <c r="J7" i="6"/>
  <c r="AC41" i="14" l="1"/>
  <c r="W40" i="14"/>
  <c r="CI42" i="14"/>
  <c r="CT43" i="14"/>
  <c r="CX44" i="14"/>
  <c r="CM43" i="14"/>
  <c r="CJ41" i="14"/>
  <c r="CU42" i="14"/>
  <c r="CW44" i="14"/>
  <c r="CL43" i="14"/>
  <c r="CS42" i="14"/>
  <c r="CH41" i="14"/>
  <c r="F8" i="6"/>
  <c r="B7" i="6"/>
  <c r="E40" i="2" l="1"/>
  <c r="B40" i="1"/>
  <c r="L40" i="1" s="1"/>
  <c r="K40" i="1" s="1"/>
  <c r="AC40" i="14"/>
  <c r="W39" i="14"/>
  <c r="CI41" i="14"/>
  <c r="CT42" i="14"/>
  <c r="CH40" i="14"/>
  <c r="CS41" i="14"/>
  <c r="CL42" i="14"/>
  <c r="CW43" i="14"/>
  <c r="CU41" i="14"/>
  <c r="CJ40" i="14"/>
  <c r="CM42" i="14"/>
  <c r="CX43" i="14"/>
  <c r="F9" i="6"/>
  <c r="B8" i="6"/>
  <c r="I121" i="2"/>
  <c r="H111" i="2"/>
  <c r="C8" i="6" l="1"/>
  <c r="E41" i="2"/>
  <c r="B41" i="1"/>
  <c r="L41" i="1" s="1"/>
  <c r="K41" i="1" s="1"/>
  <c r="W38" i="14"/>
  <c r="AC39" i="14"/>
  <c r="CT41" i="14"/>
  <c r="CI40" i="14"/>
  <c r="CM41" i="14"/>
  <c r="CX42" i="14"/>
  <c r="CU40" i="14"/>
  <c r="CJ39" i="14"/>
  <c r="CL41" i="14"/>
  <c r="CW42" i="14"/>
  <c r="CS40" i="14"/>
  <c r="CH39" i="14"/>
  <c r="F10" i="6"/>
  <c r="B9" i="6"/>
  <c r="C9" i="6" l="1"/>
  <c r="E42" i="2"/>
  <c r="B42" i="1"/>
  <c r="L42" i="1" s="1"/>
  <c r="K42" i="1" s="1"/>
  <c r="W37" i="14"/>
  <c r="AC38" i="14"/>
  <c r="CT40" i="14"/>
  <c r="CI39" i="14"/>
  <c r="CS39" i="14"/>
  <c r="CH38" i="14"/>
  <c r="CW41" i="14"/>
  <c r="CL40" i="14"/>
  <c r="CU39" i="14"/>
  <c r="CJ38" i="14"/>
  <c r="CX41" i="14"/>
  <c r="CM40" i="14"/>
  <c r="F11" i="6"/>
  <c r="B10" i="6"/>
  <c r="C10" i="6" l="1"/>
  <c r="B43" i="1"/>
  <c r="L43" i="1" s="1"/>
  <c r="K43" i="1" s="1"/>
  <c r="E43" i="2"/>
  <c r="W36" i="14"/>
  <c r="AC37" i="14"/>
  <c r="CI38" i="14"/>
  <c r="CT39" i="14"/>
  <c r="CX40" i="14"/>
  <c r="CM39" i="14"/>
  <c r="CU38" i="14"/>
  <c r="CJ37" i="14"/>
  <c r="CW40" i="14"/>
  <c r="CL39" i="14"/>
  <c r="CH37" i="14"/>
  <c r="CS38" i="14"/>
  <c r="F12" i="6"/>
  <c r="B11" i="6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O126" i="2"/>
  <c r="O130" i="2"/>
  <c r="O133" i="2"/>
  <c r="C11" i="6" l="1"/>
  <c r="B44" i="1"/>
  <c r="L44" i="1" s="1"/>
  <c r="K44" i="1" s="1"/>
  <c r="E44" i="2"/>
  <c r="AC36" i="14"/>
  <c r="W35" i="14"/>
  <c r="CT38" i="14"/>
  <c r="CI37" i="14"/>
  <c r="CS37" i="14"/>
  <c r="CH36" i="14"/>
  <c r="CU37" i="14"/>
  <c r="CJ36" i="14"/>
  <c r="CW39" i="14"/>
  <c r="CL38" i="14"/>
  <c r="CX39" i="14"/>
  <c r="CM38" i="14"/>
  <c r="O125" i="2"/>
  <c r="O134" i="2"/>
  <c r="F13" i="6"/>
  <c r="B12" i="6"/>
  <c r="O129" i="2"/>
  <c r="O135" i="2"/>
  <c r="O131" i="2"/>
  <c r="O127" i="2"/>
  <c r="O123" i="2"/>
  <c r="O132" i="2"/>
  <c r="O124" i="2"/>
  <c r="O136" i="2"/>
  <c r="O128" i="2"/>
  <c r="I130" i="2"/>
  <c r="I131" i="2"/>
  <c r="I132" i="2"/>
  <c r="I133" i="2"/>
  <c r="I134" i="2"/>
  <c r="I135" i="2"/>
  <c r="I136" i="2"/>
  <c r="C12" i="6" l="1"/>
  <c r="E45" i="2"/>
  <c r="B45" i="1"/>
  <c r="L45" i="1" s="1"/>
  <c r="K45" i="1" s="1"/>
  <c r="W34" i="14"/>
  <c r="AC35" i="14"/>
  <c r="CI36" i="14"/>
  <c r="CT37" i="14"/>
  <c r="CM37" i="14"/>
  <c r="CX38" i="14"/>
  <c r="CW38" i="14"/>
  <c r="CL37" i="14"/>
  <c r="CU36" i="14"/>
  <c r="CJ35" i="14"/>
  <c r="CS36" i="14"/>
  <c r="CH35" i="14"/>
  <c r="B13" i="6"/>
  <c r="F14" i="6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E46" i="2" l="1"/>
  <c r="B46" i="1"/>
  <c r="L46" i="1" s="1"/>
  <c r="K46" i="1" s="1"/>
  <c r="W33" i="14"/>
  <c r="AC34" i="14"/>
  <c r="CI35" i="14"/>
  <c r="CT36" i="14"/>
  <c r="CH34" i="14"/>
  <c r="CS35" i="14"/>
  <c r="CJ34" i="14"/>
  <c r="CU35" i="14"/>
  <c r="CW37" i="14"/>
  <c r="CL36" i="14"/>
  <c r="CM36" i="14"/>
  <c r="CX37" i="14"/>
  <c r="F15" i="6"/>
  <c r="B14" i="6"/>
  <c r="C13" i="6"/>
  <c r="C14" i="6" l="1"/>
  <c r="B47" i="1"/>
  <c r="L47" i="1" s="1"/>
  <c r="K47" i="1" s="1"/>
  <c r="E47" i="2"/>
  <c r="AC33" i="14"/>
  <c r="W32" i="14"/>
  <c r="CI34" i="14"/>
  <c r="CT35" i="14"/>
  <c r="CM35" i="14"/>
  <c r="CX36" i="14"/>
  <c r="CW36" i="14"/>
  <c r="CL35" i="14"/>
  <c r="CU34" i="14"/>
  <c r="CJ33" i="14"/>
  <c r="CH33" i="14"/>
  <c r="CS34" i="14"/>
  <c r="F16" i="6"/>
  <c r="B16" i="6" s="1"/>
  <c r="B15" i="6"/>
  <c r="E79" i="1"/>
  <c r="F40" i="1"/>
  <c r="F41" i="1"/>
  <c r="F42" i="1"/>
  <c r="F43" i="1"/>
  <c r="F44" i="1"/>
  <c r="F45" i="1"/>
  <c r="F46" i="1"/>
  <c r="F47" i="1"/>
  <c r="F48" i="1"/>
  <c r="F49" i="1"/>
  <c r="F50" i="1"/>
  <c r="C15" i="6" l="1"/>
  <c r="E48" i="2"/>
  <c r="B48" i="1"/>
  <c r="L48" i="1" s="1"/>
  <c r="K48" i="1" s="1"/>
  <c r="E49" i="2"/>
  <c r="B49" i="1"/>
  <c r="L49" i="1" s="1"/>
  <c r="K49" i="1" s="1"/>
  <c r="AC32" i="14"/>
  <c r="W31" i="14"/>
  <c r="CI33" i="14"/>
  <c r="CT34" i="14"/>
  <c r="CH32" i="14"/>
  <c r="CS33" i="14"/>
  <c r="CU33" i="14"/>
  <c r="CJ32" i="14"/>
  <c r="CW35" i="14"/>
  <c r="CL34" i="14"/>
  <c r="CM34" i="14"/>
  <c r="CX35" i="14"/>
  <c r="G140" i="1"/>
  <c r="G141" i="1"/>
  <c r="G142" i="1"/>
  <c r="G143" i="1"/>
  <c r="G145" i="1"/>
  <c r="G146" i="1"/>
  <c r="G144" i="1"/>
  <c r="G154" i="1"/>
  <c r="G153" i="1"/>
  <c r="G152" i="1"/>
  <c r="G151" i="1"/>
  <c r="G150" i="1"/>
  <c r="G148" i="1"/>
  <c r="G147" i="1"/>
  <c r="G149" i="1"/>
  <c r="G17" i="1"/>
  <c r="G20" i="1"/>
  <c r="G15" i="1"/>
  <c r="G18" i="1"/>
  <c r="G19" i="1"/>
  <c r="G21" i="1"/>
  <c r="G23" i="1"/>
  <c r="G14" i="1"/>
  <c r="G16" i="1"/>
  <c r="G22" i="1"/>
  <c r="G5" i="1"/>
  <c r="G6" i="1"/>
  <c r="G10" i="1"/>
  <c r="G9" i="1"/>
  <c r="G8" i="1"/>
  <c r="G7" i="1"/>
  <c r="G13" i="1"/>
  <c r="G12" i="1"/>
  <c r="G11" i="1"/>
  <c r="C16" i="6"/>
  <c r="I122" i="2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57" i="5"/>
  <c r="AC31" i="14" l="1"/>
  <c r="W30" i="14"/>
  <c r="CT33" i="14"/>
  <c r="CI32" i="14"/>
  <c r="CM33" i="14"/>
  <c r="CX34" i="14"/>
  <c r="CL33" i="14"/>
  <c r="CW34" i="14"/>
  <c r="CU32" i="14"/>
  <c r="CJ31" i="14"/>
  <c r="CH31" i="14"/>
  <c r="CS32" i="14"/>
  <c r="K40" i="2"/>
  <c r="C59" i="5"/>
  <c r="C57" i="5"/>
  <c r="C58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" i="5"/>
  <c r="W29" i="14" l="1"/>
  <c r="AC30" i="14"/>
  <c r="CT32" i="14"/>
  <c r="CI31" i="14"/>
  <c r="CH30" i="14"/>
  <c r="CS31" i="14"/>
  <c r="CJ30" i="14"/>
  <c r="CU31" i="14"/>
  <c r="CW33" i="14"/>
  <c r="CL32" i="14"/>
  <c r="CX33" i="14"/>
  <c r="CM32" i="14"/>
  <c r="K41" i="2"/>
  <c r="G25" i="3"/>
  <c r="I25" i="3" s="1"/>
  <c r="F25" i="1" s="1"/>
  <c r="G26" i="3"/>
  <c r="I26" i="3" s="1"/>
  <c r="F26" i="1" s="1"/>
  <c r="G27" i="3"/>
  <c r="I27" i="3" s="1"/>
  <c r="F27" i="1" s="1"/>
  <c r="G28" i="3"/>
  <c r="I28" i="3" s="1"/>
  <c r="F28" i="1" s="1"/>
  <c r="G29" i="3"/>
  <c r="I29" i="3" s="1"/>
  <c r="F29" i="1" s="1"/>
  <c r="G30" i="3"/>
  <c r="I30" i="3" s="1"/>
  <c r="F30" i="1" s="1"/>
  <c r="G31" i="3"/>
  <c r="I31" i="3" s="1"/>
  <c r="F31" i="1" s="1"/>
  <c r="G32" i="3"/>
  <c r="I32" i="3" s="1"/>
  <c r="F32" i="1" s="1"/>
  <c r="G33" i="3"/>
  <c r="I33" i="3" s="1"/>
  <c r="F33" i="1" s="1"/>
  <c r="G34" i="3"/>
  <c r="I34" i="3" s="1"/>
  <c r="F34" i="1" s="1"/>
  <c r="G35" i="3"/>
  <c r="I35" i="3" s="1"/>
  <c r="F35" i="1" s="1"/>
  <c r="G36" i="3"/>
  <c r="I36" i="3" s="1"/>
  <c r="F36" i="1" s="1"/>
  <c r="G37" i="3"/>
  <c r="I37" i="3" s="1"/>
  <c r="F37" i="1" s="1"/>
  <c r="G38" i="3"/>
  <c r="I38" i="3" s="1"/>
  <c r="F38" i="1" s="1"/>
  <c r="G39" i="3"/>
  <c r="I39" i="3" s="1"/>
  <c r="F39" i="1" s="1"/>
  <c r="W28" i="14" l="1"/>
  <c r="AC29" i="14"/>
  <c r="CT31" i="14"/>
  <c r="CI30" i="14"/>
  <c r="CX32" i="14"/>
  <c r="CM31" i="14"/>
  <c r="CW32" i="14"/>
  <c r="CL31" i="14"/>
  <c r="CJ29" i="14"/>
  <c r="CU30" i="14"/>
  <c r="CS30" i="14"/>
  <c r="CH29" i="14"/>
  <c r="K42" i="2"/>
  <c r="I128" i="3"/>
  <c r="F128" i="1" s="1"/>
  <c r="I122" i="3"/>
  <c r="F122" i="1" s="1"/>
  <c r="I123" i="3"/>
  <c r="F123" i="1" s="1"/>
  <c r="I126" i="3"/>
  <c r="F126" i="1" s="1"/>
  <c r="I127" i="3"/>
  <c r="F127" i="1" s="1"/>
  <c r="I130" i="3"/>
  <c r="F130" i="1" s="1"/>
  <c r="I131" i="3"/>
  <c r="F131" i="1" s="1"/>
  <c r="I134" i="3"/>
  <c r="F134" i="1" s="1"/>
  <c r="I135" i="3"/>
  <c r="F135" i="1" s="1"/>
  <c r="I138" i="3"/>
  <c r="F138" i="1" s="1"/>
  <c r="I112" i="3"/>
  <c r="I113" i="3"/>
  <c r="I116" i="3"/>
  <c r="I117" i="3"/>
  <c r="AC28" i="14" l="1"/>
  <c r="W27" i="14"/>
  <c r="CT30" i="14"/>
  <c r="CI29" i="14"/>
  <c r="CS29" i="14"/>
  <c r="CH28" i="14"/>
  <c r="CJ28" i="14"/>
  <c r="CU29" i="14"/>
  <c r="CL30" i="14"/>
  <c r="CW31" i="14"/>
  <c r="CM30" i="14"/>
  <c r="CX31" i="14"/>
  <c r="K43" i="2"/>
  <c r="I118" i="3"/>
  <c r="I114" i="3"/>
  <c r="I110" i="3"/>
  <c r="I120" i="3"/>
  <c r="F120" i="1" s="1"/>
  <c r="I119" i="3"/>
  <c r="I111" i="3"/>
  <c r="I115" i="3"/>
  <c r="I137" i="3"/>
  <c r="F137" i="1" s="1"/>
  <c r="I133" i="3"/>
  <c r="F133" i="1" s="1"/>
  <c r="I129" i="3"/>
  <c r="F129" i="1" s="1"/>
  <c r="I125" i="3"/>
  <c r="F125" i="1" s="1"/>
  <c r="I121" i="3"/>
  <c r="F121" i="1" s="1"/>
  <c r="I136" i="3"/>
  <c r="F136" i="1" s="1"/>
  <c r="I132" i="3"/>
  <c r="F132" i="1" s="1"/>
  <c r="I124" i="3"/>
  <c r="F124" i="1" s="1"/>
  <c r="W26" i="14" l="1"/>
  <c r="AC27" i="14"/>
  <c r="CT29" i="14"/>
  <c r="CI28" i="14"/>
  <c r="CM29" i="14"/>
  <c r="CX30" i="14"/>
  <c r="CL29" i="14"/>
  <c r="CW30" i="14"/>
  <c r="CU28" i="14"/>
  <c r="CJ27" i="14"/>
  <c r="CS28" i="14"/>
  <c r="CH27" i="14"/>
  <c r="K44" i="2"/>
  <c r="N24" i="2"/>
  <c r="N25" i="2"/>
  <c r="N26" i="2"/>
  <c r="B26" i="1" s="1"/>
  <c r="N27" i="2"/>
  <c r="N28" i="2"/>
  <c r="B28" i="1" s="1"/>
  <c r="N29" i="2"/>
  <c r="N30" i="2"/>
  <c r="B30" i="1" s="1"/>
  <c r="N31" i="2"/>
  <c r="N32" i="2"/>
  <c r="B32" i="1" s="1"/>
  <c r="N33" i="2"/>
  <c r="N34" i="2"/>
  <c r="B34" i="1" s="1"/>
  <c r="N35" i="2"/>
  <c r="N36" i="2"/>
  <c r="B36" i="1" s="1"/>
  <c r="N37" i="2"/>
  <c r="N38" i="2"/>
  <c r="B38" i="1" s="1"/>
  <c r="N39" i="2"/>
  <c r="N40" i="2"/>
  <c r="N41" i="2"/>
  <c r="N42" i="2"/>
  <c r="N43" i="2"/>
  <c r="N44" i="2"/>
  <c r="O122" i="2"/>
  <c r="I124" i="2"/>
  <c r="I125" i="2"/>
  <c r="I126" i="2"/>
  <c r="I127" i="2"/>
  <c r="I128" i="2"/>
  <c r="I129" i="2"/>
  <c r="I123" i="2"/>
  <c r="W25" i="14" l="1"/>
  <c r="AC26" i="14"/>
  <c r="CT28" i="14"/>
  <c r="CI27" i="14"/>
  <c r="CH26" i="14"/>
  <c r="CS27" i="14"/>
  <c r="CU27" i="14"/>
  <c r="CJ26" i="14"/>
  <c r="CL28" i="14"/>
  <c r="CW29" i="14"/>
  <c r="CM28" i="14"/>
  <c r="CX29" i="14"/>
  <c r="L36" i="1"/>
  <c r="K36" i="1" s="1"/>
  <c r="L30" i="1"/>
  <c r="K30" i="1" s="1"/>
  <c r="L38" i="1"/>
  <c r="K38" i="1" s="1"/>
  <c r="L34" i="1"/>
  <c r="K34" i="1" s="1"/>
  <c r="L32" i="1"/>
  <c r="K32" i="1" s="1"/>
  <c r="L28" i="1"/>
  <c r="K28" i="1" s="1"/>
  <c r="L26" i="1"/>
  <c r="K26" i="1" s="1"/>
  <c r="B25" i="1"/>
  <c r="B24" i="1"/>
  <c r="B37" i="1"/>
  <c r="B35" i="1"/>
  <c r="B31" i="1"/>
  <c r="B27" i="1"/>
  <c r="B39" i="1"/>
  <c r="B33" i="1"/>
  <c r="B29" i="1"/>
  <c r="O42" i="2"/>
  <c r="C42" i="1" s="1"/>
  <c r="O38" i="2"/>
  <c r="C38" i="1" s="1"/>
  <c r="O34" i="2"/>
  <c r="C34" i="1" s="1"/>
  <c r="O30" i="2"/>
  <c r="C30" i="1" s="1"/>
  <c r="O26" i="2"/>
  <c r="C26" i="1" s="1"/>
  <c r="O40" i="2"/>
  <c r="C40" i="1" s="1"/>
  <c r="O36" i="2"/>
  <c r="C36" i="1" s="1"/>
  <c r="O32" i="2"/>
  <c r="C32" i="1" s="1"/>
  <c r="O28" i="2"/>
  <c r="C28" i="1" s="1"/>
  <c r="O44" i="2"/>
  <c r="C44" i="1" s="1"/>
  <c r="B120" i="1"/>
  <c r="K45" i="2"/>
  <c r="O43" i="2"/>
  <c r="C43" i="1" s="1"/>
  <c r="O39" i="2"/>
  <c r="C39" i="1" s="1"/>
  <c r="O35" i="2"/>
  <c r="C35" i="1" s="1"/>
  <c r="O31" i="2"/>
  <c r="C31" i="1" s="1"/>
  <c r="O27" i="2"/>
  <c r="C27" i="1" s="1"/>
  <c r="B121" i="1"/>
  <c r="B122" i="1"/>
  <c r="N45" i="2"/>
  <c r="O37" i="2"/>
  <c r="C37" i="1" s="1"/>
  <c r="O33" i="2"/>
  <c r="C33" i="1" s="1"/>
  <c r="O29" i="2"/>
  <c r="C29" i="1" s="1"/>
  <c r="O25" i="2"/>
  <c r="C25" i="1" s="1"/>
  <c r="O41" i="2"/>
  <c r="C41" i="1" s="1"/>
  <c r="O121" i="2"/>
  <c r="K66" i="2"/>
  <c r="J122" i="7" l="1"/>
  <c r="K122" i="7"/>
  <c r="I122" i="7"/>
  <c r="W24" i="14"/>
  <c r="AC25" i="14"/>
  <c r="CT27" i="14"/>
  <c r="CI26" i="14"/>
  <c r="CX28" i="14"/>
  <c r="CM27" i="14"/>
  <c r="CW28" i="14"/>
  <c r="CL27" i="14"/>
  <c r="CU26" i="14"/>
  <c r="CJ25" i="14"/>
  <c r="CS26" i="14"/>
  <c r="CH25" i="14"/>
  <c r="L35" i="1"/>
  <c r="K35" i="1" s="1"/>
  <c r="L121" i="1"/>
  <c r="K121" i="1" s="1"/>
  <c r="L24" i="1"/>
  <c r="K24" i="1" s="1"/>
  <c r="L122" i="1"/>
  <c r="K122" i="1" s="1"/>
  <c r="L37" i="1"/>
  <c r="K37" i="1" s="1"/>
  <c r="L33" i="1"/>
  <c r="K33" i="1" s="1"/>
  <c r="L27" i="1"/>
  <c r="K27" i="1" s="1"/>
  <c r="L39" i="1"/>
  <c r="K39" i="1" s="1"/>
  <c r="L31" i="1"/>
  <c r="K31" i="1" s="1"/>
  <c r="L25" i="1"/>
  <c r="K25" i="1" s="1"/>
  <c r="L120" i="1"/>
  <c r="K120" i="1" s="1"/>
  <c r="L29" i="1"/>
  <c r="K29" i="1" s="1"/>
  <c r="O45" i="2"/>
  <c r="C45" i="1" s="1"/>
  <c r="K46" i="2"/>
  <c r="C122" i="1"/>
  <c r="C121" i="1"/>
  <c r="W23" i="14" l="1"/>
  <c r="AC24" i="14"/>
  <c r="CT26" i="14"/>
  <c r="CI25" i="14"/>
  <c r="CS25" i="14"/>
  <c r="CH24" i="14"/>
  <c r="CU25" i="14"/>
  <c r="CJ24" i="14"/>
  <c r="CW27" i="14"/>
  <c r="CL26" i="14"/>
  <c r="CX27" i="14"/>
  <c r="CM26" i="14"/>
  <c r="N46" i="2"/>
  <c r="K47" i="2"/>
  <c r="B123" i="1"/>
  <c r="J123" i="7" l="1"/>
  <c r="K123" i="7"/>
  <c r="I123" i="7"/>
  <c r="W22" i="14"/>
  <c r="AC23" i="14"/>
  <c r="CT25" i="14"/>
  <c r="CI24" i="14"/>
  <c r="CX26" i="14"/>
  <c r="CM25" i="14"/>
  <c r="CW26" i="14"/>
  <c r="CL25" i="14"/>
  <c r="CJ23" i="14"/>
  <c r="CU24" i="14"/>
  <c r="CS24" i="14"/>
  <c r="CH23" i="14"/>
  <c r="L123" i="1"/>
  <c r="K123" i="1" s="1"/>
  <c r="O46" i="2"/>
  <c r="C46" i="1" s="1"/>
  <c r="N47" i="2"/>
  <c r="N48" i="2"/>
  <c r="C123" i="1"/>
  <c r="K48" i="2"/>
  <c r="W21" i="14" l="1"/>
  <c r="AC22" i="14"/>
  <c r="CT24" i="14"/>
  <c r="CI23" i="14"/>
  <c r="CH22" i="14"/>
  <c r="CS23" i="14"/>
  <c r="CJ22" i="14"/>
  <c r="CU23" i="14"/>
  <c r="CL24" i="14"/>
  <c r="CW25" i="14"/>
  <c r="CM24" i="14"/>
  <c r="CX25" i="14"/>
  <c r="O47" i="2"/>
  <c r="C47" i="1" s="1"/>
  <c r="O48" i="2"/>
  <c r="C48" i="1" s="1"/>
  <c r="K49" i="2"/>
  <c r="N49" i="2"/>
  <c r="K50" i="2"/>
  <c r="C124" i="1"/>
  <c r="AC21" i="14" l="1"/>
  <c r="W20" i="14"/>
  <c r="CI22" i="14"/>
  <c r="CT23" i="14"/>
  <c r="CM23" i="14"/>
  <c r="CX24" i="14"/>
  <c r="CW24" i="14"/>
  <c r="CL23" i="14"/>
  <c r="CJ21" i="14"/>
  <c r="CU22" i="14"/>
  <c r="CS22" i="14"/>
  <c r="CH21" i="14"/>
  <c r="O49" i="2"/>
  <c r="C49" i="1" s="1"/>
  <c r="C125" i="1"/>
  <c r="H90" i="3"/>
  <c r="N116" i="2"/>
  <c r="N115" i="2"/>
  <c r="N114" i="2"/>
  <c r="N113" i="2"/>
  <c r="N112" i="2"/>
  <c r="N111" i="2"/>
  <c r="N110" i="2"/>
  <c r="N109" i="2"/>
  <c r="N100" i="2"/>
  <c r="N101" i="2"/>
  <c r="N102" i="2"/>
  <c r="N103" i="2"/>
  <c r="N104" i="2"/>
  <c r="N105" i="2"/>
  <c r="N106" i="2"/>
  <c r="N107" i="2"/>
  <c r="N108" i="2"/>
  <c r="N99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50" i="2"/>
  <c r="AC20" i="14" l="1"/>
  <c r="W19" i="14"/>
  <c r="CI21" i="14"/>
  <c r="CT22" i="14"/>
  <c r="CW23" i="14"/>
  <c r="CL22" i="14"/>
  <c r="CS21" i="14"/>
  <c r="CH20" i="14"/>
  <c r="CJ20" i="14"/>
  <c r="CU21" i="14"/>
  <c r="CX23" i="14"/>
  <c r="CM22" i="14"/>
  <c r="O50" i="2"/>
  <c r="C50" i="1" s="1"/>
  <c r="C126" i="1"/>
  <c r="O52" i="2"/>
  <c r="O51" i="2"/>
  <c r="O120" i="2"/>
  <c r="I120" i="2"/>
  <c r="O97" i="2"/>
  <c r="O93" i="2"/>
  <c r="O89" i="2"/>
  <c r="O85" i="2"/>
  <c r="O81" i="2"/>
  <c r="O77" i="2"/>
  <c r="O73" i="2"/>
  <c r="O69" i="2"/>
  <c r="O53" i="2"/>
  <c r="O65" i="2"/>
  <c r="O61" i="2"/>
  <c r="O96" i="2"/>
  <c r="O92" i="2"/>
  <c r="O88" i="2"/>
  <c r="O84" i="2"/>
  <c r="O80" i="2"/>
  <c r="O76" i="2"/>
  <c r="O72" i="2"/>
  <c r="O68" i="2"/>
  <c r="O64" i="2"/>
  <c r="O60" i="2"/>
  <c r="O56" i="2"/>
  <c r="O57" i="2"/>
  <c r="O98" i="2"/>
  <c r="O94" i="2"/>
  <c r="O90" i="2"/>
  <c r="O86" i="2"/>
  <c r="O82" i="2"/>
  <c r="O78" i="2"/>
  <c r="O74" i="2"/>
  <c r="O70" i="2"/>
  <c r="O66" i="2"/>
  <c r="O62" i="2"/>
  <c r="O58" i="2"/>
  <c r="O54" i="2"/>
  <c r="O99" i="2"/>
  <c r="O95" i="2"/>
  <c r="O91" i="2"/>
  <c r="O87" i="2"/>
  <c r="O83" i="2"/>
  <c r="O79" i="2"/>
  <c r="O75" i="2"/>
  <c r="O71" i="2"/>
  <c r="O67" i="2"/>
  <c r="O63" i="2"/>
  <c r="O59" i="2"/>
  <c r="O55" i="2"/>
  <c r="O106" i="2"/>
  <c r="W18" i="14" l="1"/>
  <c r="AC19" i="14"/>
  <c r="CI20" i="14"/>
  <c r="CT21" i="14"/>
  <c r="CM21" i="14"/>
  <c r="CX22" i="14"/>
  <c r="CL21" i="14"/>
  <c r="CW22" i="14"/>
  <c r="CU20" i="14"/>
  <c r="CJ19" i="14"/>
  <c r="CS20" i="14"/>
  <c r="CH19" i="14"/>
  <c r="C127" i="1"/>
  <c r="C51" i="1"/>
  <c r="W17" i="14" l="1"/>
  <c r="AC18" i="14"/>
  <c r="CT20" i="14"/>
  <c r="CI19" i="14"/>
  <c r="CS19" i="14"/>
  <c r="CH18" i="14"/>
  <c r="CU19" i="14"/>
  <c r="CJ18" i="14"/>
  <c r="CL20" i="14"/>
  <c r="CW21" i="14"/>
  <c r="CM20" i="14"/>
  <c r="CX21" i="14"/>
  <c r="C128" i="1"/>
  <c r="H119" i="3"/>
  <c r="F119" i="1"/>
  <c r="H118" i="3"/>
  <c r="F118" i="1"/>
  <c r="H117" i="3"/>
  <c r="F117" i="1"/>
  <c r="H116" i="3"/>
  <c r="F116" i="1"/>
  <c r="H115" i="3"/>
  <c r="F115" i="1"/>
  <c r="H114" i="3"/>
  <c r="F114" i="1"/>
  <c r="H113" i="3"/>
  <c r="F113" i="1"/>
  <c r="H112" i="3"/>
  <c r="F112" i="1"/>
  <c r="H111" i="3"/>
  <c r="F111" i="1"/>
  <c r="H110" i="3"/>
  <c r="F110" i="1"/>
  <c r="H108" i="3"/>
  <c r="I108" i="3" s="1"/>
  <c r="F108" i="1" s="1"/>
  <c r="H107" i="3"/>
  <c r="I107" i="3" s="1"/>
  <c r="F107" i="1" s="1"/>
  <c r="H106" i="3"/>
  <c r="I106" i="3" s="1"/>
  <c r="F106" i="1" s="1"/>
  <c r="H105" i="3"/>
  <c r="I105" i="3" s="1"/>
  <c r="F105" i="1" s="1"/>
  <c r="H104" i="3"/>
  <c r="I104" i="3" s="1"/>
  <c r="F104" i="1" s="1"/>
  <c r="H103" i="3"/>
  <c r="I103" i="3" s="1"/>
  <c r="F103" i="1" s="1"/>
  <c r="H102" i="3"/>
  <c r="I102" i="3" s="1"/>
  <c r="F102" i="1" s="1"/>
  <c r="H101" i="3"/>
  <c r="I101" i="3" s="1"/>
  <c r="F101" i="1" s="1"/>
  <c r="H100" i="3"/>
  <c r="I100" i="3" s="1"/>
  <c r="F100" i="1" s="1"/>
  <c r="H99" i="3"/>
  <c r="I99" i="3" s="1"/>
  <c r="F99" i="1" s="1"/>
  <c r="G99" i="3"/>
  <c r="H98" i="3"/>
  <c r="I98" i="3" s="1"/>
  <c r="F98" i="1" s="1"/>
  <c r="G98" i="3"/>
  <c r="H97" i="3"/>
  <c r="I97" i="3" s="1"/>
  <c r="F97" i="1" s="1"/>
  <c r="G97" i="3"/>
  <c r="H96" i="3"/>
  <c r="I96" i="3" s="1"/>
  <c r="F96" i="1" s="1"/>
  <c r="G96" i="3"/>
  <c r="H95" i="3"/>
  <c r="I95" i="3" s="1"/>
  <c r="F95" i="1" s="1"/>
  <c r="G95" i="3"/>
  <c r="H94" i="3"/>
  <c r="I94" i="3" s="1"/>
  <c r="F94" i="1" s="1"/>
  <c r="G94" i="3"/>
  <c r="H93" i="3"/>
  <c r="I93" i="3" s="1"/>
  <c r="F93" i="1" s="1"/>
  <c r="G93" i="3"/>
  <c r="H92" i="3"/>
  <c r="I92" i="3" s="1"/>
  <c r="F92" i="1" s="1"/>
  <c r="G92" i="3"/>
  <c r="H91" i="3"/>
  <c r="I91" i="3" s="1"/>
  <c r="F91" i="1" s="1"/>
  <c r="G91" i="3"/>
  <c r="I90" i="3"/>
  <c r="F90" i="1" s="1"/>
  <c r="G89" i="3"/>
  <c r="I89" i="3" s="1"/>
  <c r="G88" i="3"/>
  <c r="I88" i="3" s="1"/>
  <c r="F88" i="1" s="1"/>
  <c r="G87" i="3"/>
  <c r="I87" i="3" s="1"/>
  <c r="F87" i="1" s="1"/>
  <c r="G86" i="3"/>
  <c r="I86" i="3" s="1"/>
  <c r="F86" i="1" s="1"/>
  <c r="G85" i="3"/>
  <c r="I85" i="3" s="1"/>
  <c r="F85" i="1" s="1"/>
  <c r="G84" i="3"/>
  <c r="I84" i="3" s="1"/>
  <c r="F84" i="1" s="1"/>
  <c r="G83" i="3"/>
  <c r="I83" i="3" s="1"/>
  <c r="F83" i="1" s="1"/>
  <c r="G82" i="3"/>
  <c r="I82" i="3" s="1"/>
  <c r="F82" i="1" s="1"/>
  <c r="G81" i="3"/>
  <c r="I81" i="3" s="1"/>
  <c r="F81" i="1" s="1"/>
  <c r="G80" i="3"/>
  <c r="I80" i="3" s="1"/>
  <c r="G79" i="3"/>
  <c r="I79" i="3" s="1"/>
  <c r="G78" i="3"/>
  <c r="I78" i="3" s="1"/>
  <c r="F78" i="1" s="1"/>
  <c r="G77" i="3"/>
  <c r="I77" i="3" s="1"/>
  <c r="F77" i="1" s="1"/>
  <c r="G76" i="3"/>
  <c r="I76" i="3" s="1"/>
  <c r="F76" i="1" s="1"/>
  <c r="G75" i="3"/>
  <c r="I75" i="3" s="1"/>
  <c r="F75" i="1" s="1"/>
  <c r="G74" i="3"/>
  <c r="I74" i="3" s="1"/>
  <c r="F74" i="1" s="1"/>
  <c r="G73" i="3"/>
  <c r="I73" i="3" s="1"/>
  <c r="F73" i="1" s="1"/>
  <c r="G72" i="3"/>
  <c r="I72" i="3" s="1"/>
  <c r="F72" i="1" s="1"/>
  <c r="G71" i="3"/>
  <c r="I71" i="3" s="1"/>
  <c r="F71" i="1" s="1"/>
  <c r="G70" i="3"/>
  <c r="I70" i="3" s="1"/>
  <c r="F70" i="1" s="1"/>
  <c r="G69" i="3"/>
  <c r="I69" i="3" s="1"/>
  <c r="F69" i="1" s="1"/>
  <c r="G68" i="3"/>
  <c r="I68" i="3" s="1"/>
  <c r="F68" i="1" s="1"/>
  <c r="G67" i="3"/>
  <c r="I67" i="3" s="1"/>
  <c r="F67" i="1" s="1"/>
  <c r="G66" i="3"/>
  <c r="I66" i="3" s="1"/>
  <c r="F66" i="1" s="1"/>
  <c r="G65" i="3"/>
  <c r="I65" i="3" s="1"/>
  <c r="F65" i="1" s="1"/>
  <c r="G64" i="3"/>
  <c r="I64" i="3" s="1"/>
  <c r="F64" i="1" s="1"/>
  <c r="G63" i="3"/>
  <c r="I63" i="3" s="1"/>
  <c r="F63" i="1" s="1"/>
  <c r="G62" i="3"/>
  <c r="I62" i="3" s="1"/>
  <c r="F62" i="1" s="1"/>
  <c r="G61" i="3"/>
  <c r="I61" i="3" s="1"/>
  <c r="F61" i="1" s="1"/>
  <c r="G60" i="3"/>
  <c r="I60" i="3" s="1"/>
  <c r="F60" i="1" s="1"/>
  <c r="G59" i="3"/>
  <c r="I59" i="3" s="1"/>
  <c r="F59" i="1" s="1"/>
  <c r="G58" i="3"/>
  <c r="I58" i="3" s="1"/>
  <c r="F58" i="1" s="1"/>
  <c r="G57" i="3"/>
  <c r="I57" i="3" s="1"/>
  <c r="F57" i="1" s="1"/>
  <c r="G56" i="3"/>
  <c r="I56" i="3" s="1"/>
  <c r="F56" i="1" s="1"/>
  <c r="G55" i="3"/>
  <c r="I55" i="3" s="1"/>
  <c r="F55" i="1" s="1"/>
  <c r="G54" i="3"/>
  <c r="I54" i="3" s="1"/>
  <c r="F54" i="1" s="1"/>
  <c r="G53" i="3"/>
  <c r="I53" i="3" s="1"/>
  <c r="F53" i="1" s="1"/>
  <c r="G52" i="3"/>
  <c r="I52" i="3" s="1"/>
  <c r="F52" i="1" s="1"/>
  <c r="G51" i="3"/>
  <c r="H119" i="2"/>
  <c r="H118" i="2"/>
  <c r="H117" i="2"/>
  <c r="H116" i="2"/>
  <c r="I116" i="2"/>
  <c r="H115" i="2"/>
  <c r="H114" i="2"/>
  <c r="H113" i="2"/>
  <c r="H112" i="2"/>
  <c r="H110" i="2"/>
  <c r="I110" i="2"/>
  <c r="H109" i="2"/>
  <c r="H108" i="2"/>
  <c r="H107" i="2"/>
  <c r="H106" i="2"/>
  <c r="H105" i="2"/>
  <c r="H104" i="2"/>
  <c r="H103" i="2"/>
  <c r="H102" i="2"/>
  <c r="H101" i="2"/>
  <c r="H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W16" i="14" l="1"/>
  <c r="AC17" i="14"/>
  <c r="CT19" i="14"/>
  <c r="CI18" i="14"/>
  <c r="CM19" i="14"/>
  <c r="CX20" i="14"/>
  <c r="CW20" i="14"/>
  <c r="CL19" i="14"/>
  <c r="CJ17" i="14"/>
  <c r="CU18" i="14"/>
  <c r="CH17" i="14"/>
  <c r="CS18" i="14"/>
  <c r="F80" i="1"/>
  <c r="J80" i="3"/>
  <c r="F79" i="1"/>
  <c r="J78" i="3"/>
  <c r="C129" i="1"/>
  <c r="I51" i="3"/>
  <c r="F51" i="1" s="1"/>
  <c r="F109" i="1"/>
  <c r="E108" i="3"/>
  <c r="E107" i="3" s="1"/>
  <c r="E106" i="3" s="1"/>
  <c r="E105" i="3" s="1"/>
  <c r="E104" i="3" s="1"/>
  <c r="E103" i="3" s="1"/>
  <c r="E102" i="3" s="1"/>
  <c r="E101" i="3" s="1"/>
  <c r="E100" i="3" s="1"/>
  <c r="E99" i="3" s="1"/>
  <c r="E98" i="3" s="1"/>
  <c r="E97" i="3" s="1"/>
  <c r="E96" i="3" s="1"/>
  <c r="E95" i="3" s="1"/>
  <c r="E94" i="3" s="1"/>
  <c r="E93" i="3" s="1"/>
  <c r="E92" i="3" s="1"/>
  <c r="E91" i="3" s="1"/>
  <c r="E90" i="3" s="1"/>
  <c r="E89" i="3" s="1"/>
  <c r="E88" i="3" s="1"/>
  <c r="E87" i="3" s="1"/>
  <c r="E86" i="3" s="1"/>
  <c r="E85" i="3" s="1"/>
  <c r="F89" i="1"/>
  <c r="I112" i="2"/>
  <c r="I115" i="2"/>
  <c r="I117" i="2"/>
  <c r="I113" i="2"/>
  <c r="I118" i="2"/>
  <c r="I111" i="2"/>
  <c r="I114" i="2"/>
  <c r="I119" i="2"/>
  <c r="AC16" i="14" l="1"/>
  <c r="W15" i="14"/>
  <c r="CT18" i="14"/>
  <c r="CI17" i="14"/>
  <c r="CH16" i="14"/>
  <c r="CS17" i="14"/>
  <c r="CJ16" i="14"/>
  <c r="CU17" i="14"/>
  <c r="CW19" i="14"/>
  <c r="CL18" i="14"/>
  <c r="CX19" i="14"/>
  <c r="CM18" i="14"/>
  <c r="E84" i="3"/>
  <c r="E83" i="3" s="1"/>
  <c r="J77" i="3"/>
  <c r="E78" i="1"/>
  <c r="J81" i="3"/>
  <c r="E80" i="1"/>
  <c r="C130" i="1"/>
  <c r="W14" i="14" l="1"/>
  <c r="AC15" i="14"/>
  <c r="CI16" i="14"/>
  <c r="CT17" i="14"/>
  <c r="CX18" i="14"/>
  <c r="CM17" i="14"/>
  <c r="CL17" i="14"/>
  <c r="CW18" i="14"/>
  <c r="CU16" i="14"/>
  <c r="CJ15" i="14"/>
  <c r="CH15" i="14"/>
  <c r="CS16" i="14"/>
  <c r="E82" i="3"/>
  <c r="E81" i="3" s="1"/>
  <c r="E80" i="3" s="1"/>
  <c r="E79" i="3" s="1"/>
  <c r="E78" i="3" s="1"/>
  <c r="E77" i="3" s="1"/>
  <c r="E76" i="3" s="1"/>
  <c r="E75" i="3" s="1"/>
  <c r="E74" i="3" s="1"/>
  <c r="E73" i="3" s="1"/>
  <c r="E72" i="3" s="1"/>
  <c r="E71" i="3" s="1"/>
  <c r="E70" i="3" s="1"/>
  <c r="E69" i="3" s="1"/>
  <c r="E68" i="3" s="1"/>
  <c r="E67" i="3" s="1"/>
  <c r="E66" i="3" s="1"/>
  <c r="E65" i="3" s="1"/>
  <c r="E64" i="3" s="1"/>
  <c r="E63" i="3" s="1"/>
  <c r="E62" i="3" s="1"/>
  <c r="E61" i="3" s="1"/>
  <c r="E60" i="3" s="1"/>
  <c r="E59" i="3" s="1"/>
  <c r="E58" i="3" s="1"/>
  <c r="E57" i="3" s="1"/>
  <c r="E56" i="3" s="1"/>
  <c r="E55" i="3" s="1"/>
  <c r="E54" i="3" s="1"/>
  <c r="E53" i="3" s="1"/>
  <c r="E52" i="3" s="1"/>
  <c r="E51" i="3" s="1"/>
  <c r="E50" i="3" s="1"/>
  <c r="E49" i="3" s="1"/>
  <c r="E48" i="3" s="1"/>
  <c r="E47" i="3" s="1"/>
  <c r="E46" i="3" s="1"/>
  <c r="E45" i="3" s="1"/>
  <c r="E44" i="3" s="1"/>
  <c r="E43" i="3" s="1"/>
  <c r="E42" i="3" s="1"/>
  <c r="E41" i="3" s="1"/>
  <c r="E40" i="3" s="1"/>
  <c r="E39" i="3" s="1"/>
  <c r="E38" i="3" s="1"/>
  <c r="E37" i="3" s="1"/>
  <c r="E36" i="3" s="1"/>
  <c r="E35" i="3" s="1"/>
  <c r="E34" i="3" s="1"/>
  <c r="E33" i="3" s="1"/>
  <c r="E32" i="3" s="1"/>
  <c r="E31" i="3" s="1"/>
  <c r="E30" i="3" s="1"/>
  <c r="E29" i="3" s="1"/>
  <c r="E28" i="3" s="1"/>
  <c r="E27" i="3" s="1"/>
  <c r="E26" i="3" s="1"/>
  <c r="E25" i="3" s="1"/>
  <c r="E24" i="3" s="1"/>
  <c r="J82" i="3"/>
  <c r="E81" i="1"/>
  <c r="J76" i="3"/>
  <c r="E77" i="1"/>
  <c r="C131" i="1"/>
  <c r="B50" i="1"/>
  <c r="AC14" i="14" l="1"/>
  <c r="W13" i="14"/>
  <c r="CT16" i="14"/>
  <c r="CI15" i="14"/>
  <c r="CS15" i="14"/>
  <c r="CH14" i="14"/>
  <c r="CU15" i="14"/>
  <c r="CJ14" i="14"/>
  <c r="CL16" i="14"/>
  <c r="CW17" i="14"/>
  <c r="CM16" i="14"/>
  <c r="CX17" i="14"/>
  <c r="L50" i="1"/>
  <c r="K50" i="1" s="1"/>
  <c r="J75" i="3"/>
  <c r="E76" i="1"/>
  <c r="J83" i="3"/>
  <c r="E82" i="1"/>
  <c r="C132" i="1"/>
  <c r="B51" i="1"/>
  <c r="AC13" i="14" l="1"/>
  <c r="W12" i="14"/>
  <c r="CT15" i="14"/>
  <c r="CI14" i="14"/>
  <c r="CX16" i="14"/>
  <c r="CM15" i="14"/>
  <c r="CW16" i="14"/>
  <c r="CL15" i="14"/>
  <c r="CU14" i="14"/>
  <c r="CJ13" i="14"/>
  <c r="CS14" i="14"/>
  <c r="CH13" i="14"/>
  <c r="L51" i="1"/>
  <c r="K51" i="1" s="1"/>
  <c r="J84" i="3"/>
  <c r="E83" i="1"/>
  <c r="J74" i="3"/>
  <c r="E75" i="1"/>
  <c r="C133" i="1"/>
  <c r="B52" i="1"/>
  <c r="AC12" i="14" l="1"/>
  <c r="W11" i="14"/>
  <c r="CT14" i="14"/>
  <c r="CI13" i="14"/>
  <c r="CH12" i="14"/>
  <c r="CS13" i="14"/>
  <c r="CJ12" i="14"/>
  <c r="CU13" i="14"/>
  <c r="CL14" i="14"/>
  <c r="CW15" i="14"/>
  <c r="CM14" i="14"/>
  <c r="CX15" i="14"/>
  <c r="L52" i="1"/>
  <c r="K52" i="1" s="1"/>
  <c r="J85" i="3"/>
  <c r="E84" i="1"/>
  <c r="J73" i="3"/>
  <c r="E74" i="1"/>
  <c r="C134" i="1"/>
  <c r="C52" i="1"/>
  <c r="B53" i="1"/>
  <c r="W10" i="14" l="1"/>
  <c r="AC11" i="14"/>
  <c r="CI12" i="14"/>
  <c r="CT13" i="14"/>
  <c r="CX14" i="14"/>
  <c r="CM13" i="14"/>
  <c r="CW14" i="14"/>
  <c r="CL13" i="14"/>
  <c r="CJ11" i="14"/>
  <c r="CU12" i="14"/>
  <c r="CH11" i="14"/>
  <c r="CS12" i="14"/>
  <c r="L53" i="1"/>
  <c r="K53" i="1" s="1"/>
  <c r="J72" i="3"/>
  <c r="E73" i="1"/>
  <c r="J86" i="3"/>
  <c r="E85" i="1"/>
  <c r="C135" i="1"/>
  <c r="C53" i="1"/>
  <c r="B54" i="1"/>
  <c r="K54" i="7" l="1"/>
  <c r="J54" i="7"/>
  <c r="I54" i="7" s="1"/>
  <c r="AC10" i="14"/>
  <c r="W9" i="14"/>
  <c r="CI11" i="14"/>
  <c r="CT12" i="14"/>
  <c r="CH10" i="14"/>
  <c r="CS11" i="14"/>
  <c r="CU11" i="14"/>
  <c r="CJ10" i="14"/>
  <c r="CL12" i="14"/>
  <c r="CW13" i="14"/>
  <c r="CM12" i="14"/>
  <c r="CX13" i="14"/>
  <c r="L54" i="1"/>
  <c r="K54" i="1" s="1"/>
  <c r="J87" i="3"/>
  <c r="E86" i="1"/>
  <c r="J71" i="3"/>
  <c r="E72" i="1"/>
  <c r="C136" i="1"/>
  <c r="C54" i="1"/>
  <c r="B55" i="1"/>
  <c r="K55" i="7" l="1"/>
  <c r="J55" i="7"/>
  <c r="AC9" i="14"/>
  <c r="W8" i="14"/>
  <c r="CT11" i="14"/>
  <c r="CI10" i="14"/>
  <c r="CM11" i="14"/>
  <c r="CX12" i="14"/>
  <c r="CL11" i="14"/>
  <c r="CW12" i="14"/>
  <c r="CU10" i="14"/>
  <c r="CJ9" i="14"/>
  <c r="CS10" i="14"/>
  <c r="CH9" i="14"/>
  <c r="L55" i="1"/>
  <c r="K55" i="1" s="1"/>
  <c r="J70" i="3"/>
  <c r="E71" i="1"/>
  <c r="J88" i="3"/>
  <c r="E87" i="1"/>
  <c r="C55" i="1"/>
  <c r="B56" i="1"/>
  <c r="I55" i="7" l="1"/>
  <c r="K56" i="7"/>
  <c r="J56" i="7"/>
  <c r="I56" i="7" s="1"/>
  <c r="AC8" i="14"/>
  <c r="W7" i="14"/>
  <c r="CI9" i="14"/>
  <c r="CT10" i="14"/>
  <c r="CS9" i="14"/>
  <c r="CH8" i="14"/>
  <c r="CU9" i="14"/>
  <c r="CJ8" i="14"/>
  <c r="CW11" i="14"/>
  <c r="CL10" i="14"/>
  <c r="CX11" i="14"/>
  <c r="CM10" i="14"/>
  <c r="L56" i="1"/>
  <c r="K56" i="1" s="1"/>
  <c r="J89" i="3"/>
  <c r="E88" i="1"/>
  <c r="J69" i="3"/>
  <c r="E70" i="1"/>
  <c r="C56" i="1"/>
  <c r="B57" i="1"/>
  <c r="K57" i="7" l="1"/>
  <c r="J57" i="7"/>
  <c r="I57" i="7" s="1"/>
  <c r="AC7" i="14"/>
  <c r="W6" i="14"/>
  <c r="CI8" i="14"/>
  <c r="CT9" i="14"/>
  <c r="CM9" i="14"/>
  <c r="CX10" i="14"/>
  <c r="CW10" i="14"/>
  <c r="CL9" i="14"/>
  <c r="CJ7" i="14"/>
  <c r="CU8" i="14"/>
  <c r="CS8" i="14"/>
  <c r="CH7" i="14"/>
  <c r="L57" i="1"/>
  <c r="K57" i="1" s="1"/>
  <c r="J68" i="3"/>
  <c r="E69" i="1"/>
  <c r="J90" i="3"/>
  <c r="E89" i="1"/>
  <c r="C57" i="1"/>
  <c r="B58" i="1"/>
  <c r="K58" i="7" l="1"/>
  <c r="J58" i="7"/>
  <c r="W5" i="14"/>
  <c r="AC5" i="14" s="1"/>
  <c r="AC6" i="14"/>
  <c r="CI7" i="14"/>
  <c r="CT8" i="14"/>
  <c r="CS7" i="14"/>
  <c r="CH6" i="14"/>
  <c r="CU7" i="14"/>
  <c r="CJ6" i="14"/>
  <c r="CW9" i="14"/>
  <c r="CL8" i="14"/>
  <c r="CX9" i="14"/>
  <c r="CM8" i="14"/>
  <c r="L58" i="1"/>
  <c r="K58" i="1" s="1"/>
  <c r="J91" i="3"/>
  <c r="E90" i="1"/>
  <c r="J67" i="3"/>
  <c r="E68" i="1"/>
  <c r="C58" i="1"/>
  <c r="B59" i="1"/>
  <c r="I58" i="7" l="1"/>
  <c r="K59" i="7"/>
  <c r="J59" i="7"/>
  <c r="I59" i="7" s="1"/>
  <c r="CH5" i="14"/>
  <c r="CT7" i="14"/>
  <c r="CI6" i="14"/>
  <c r="CM7" i="14"/>
  <c r="CX8" i="14"/>
  <c r="CL7" i="14"/>
  <c r="CW8" i="14"/>
  <c r="CU6" i="14"/>
  <c r="CJ5" i="14"/>
  <c r="CS6" i="14"/>
  <c r="L59" i="1"/>
  <c r="K59" i="1" s="1"/>
  <c r="J66" i="3"/>
  <c r="E67" i="1"/>
  <c r="J92" i="3"/>
  <c r="E91" i="1"/>
  <c r="C59" i="1"/>
  <c r="B60" i="1"/>
  <c r="K60" i="7" l="1"/>
  <c r="J60" i="7"/>
  <c r="CU5" i="14"/>
  <c r="CU56" i="14" s="1"/>
  <c r="CI5" i="14"/>
  <c r="CT6" i="14"/>
  <c r="CS5" i="14"/>
  <c r="CS56" i="14" s="1"/>
  <c r="CW7" i="14"/>
  <c r="CL6" i="14"/>
  <c r="CX7" i="14"/>
  <c r="CM6" i="14"/>
  <c r="L60" i="1"/>
  <c r="K60" i="1" s="1"/>
  <c r="J93" i="3"/>
  <c r="E92" i="1"/>
  <c r="J65" i="3"/>
  <c r="E66" i="1"/>
  <c r="C60" i="1"/>
  <c r="B61" i="1"/>
  <c r="I60" i="7" l="1"/>
  <c r="K61" i="7"/>
  <c r="J61" i="7"/>
  <c r="CT5" i="14"/>
  <c r="CT56" i="14" s="1"/>
  <c r="CX6" i="14"/>
  <c r="CM5" i="14"/>
  <c r="CW6" i="14"/>
  <c r="CL5" i="14"/>
  <c r="L61" i="1"/>
  <c r="K61" i="1" s="1"/>
  <c r="J64" i="3"/>
  <c r="E65" i="1"/>
  <c r="J94" i="3"/>
  <c r="E93" i="1"/>
  <c r="C61" i="1"/>
  <c r="B62" i="1"/>
  <c r="I61" i="7" l="1"/>
  <c r="K62" i="7"/>
  <c r="J62" i="7"/>
  <c r="I62" i="7" s="1"/>
  <c r="CX5" i="14"/>
  <c r="CX56" i="14" s="1"/>
  <c r="CW5" i="14"/>
  <c r="CW56" i="14" s="1"/>
  <c r="L62" i="1"/>
  <c r="K62" i="1" s="1"/>
  <c r="J95" i="3"/>
  <c r="E94" i="1"/>
  <c r="J63" i="3"/>
  <c r="E64" i="1"/>
  <c r="C62" i="1"/>
  <c r="B63" i="1"/>
  <c r="K63" i="7" l="1"/>
  <c r="J63" i="7"/>
  <c r="I63" i="7" s="1"/>
  <c r="L63" i="1"/>
  <c r="K63" i="1" s="1"/>
  <c r="J62" i="3"/>
  <c r="E63" i="1"/>
  <c r="J96" i="3"/>
  <c r="E95" i="1"/>
  <c r="C63" i="1"/>
  <c r="B64" i="1"/>
  <c r="K64" i="7" l="1"/>
  <c r="J64" i="7"/>
  <c r="I64" i="7" s="1"/>
  <c r="L64" i="1"/>
  <c r="K64" i="1" s="1"/>
  <c r="J97" i="3"/>
  <c r="E96" i="1"/>
  <c r="J61" i="3"/>
  <c r="E62" i="1"/>
  <c r="C64" i="1"/>
  <c r="B65" i="1"/>
  <c r="K65" i="7" l="1"/>
  <c r="J65" i="7"/>
  <c r="I65" i="7" s="1"/>
  <c r="L65" i="1"/>
  <c r="K65" i="1" s="1"/>
  <c r="J60" i="3"/>
  <c r="E61" i="1"/>
  <c r="J98" i="3"/>
  <c r="E97" i="1"/>
  <c r="C65" i="1"/>
  <c r="B66" i="1"/>
  <c r="K66" i="7" l="1"/>
  <c r="J66" i="7"/>
  <c r="I66" i="7" s="1"/>
  <c r="L66" i="1"/>
  <c r="K66" i="1" s="1"/>
  <c r="J99" i="3"/>
  <c r="E98" i="1"/>
  <c r="J59" i="3"/>
  <c r="E60" i="1"/>
  <c r="C66" i="1"/>
  <c r="B67" i="1"/>
  <c r="K67" i="7" l="1"/>
  <c r="J67" i="7"/>
  <c r="I67" i="7" s="1"/>
  <c r="L67" i="1"/>
  <c r="K67" i="1" s="1"/>
  <c r="J58" i="3"/>
  <c r="E59" i="1"/>
  <c r="J100" i="3"/>
  <c r="E99" i="1"/>
  <c r="C67" i="1"/>
  <c r="B68" i="1"/>
  <c r="K68" i="7" l="1"/>
  <c r="J68" i="7"/>
  <c r="I68" i="7"/>
  <c r="L68" i="1"/>
  <c r="K68" i="1" s="1"/>
  <c r="J101" i="3"/>
  <c r="E100" i="1"/>
  <c r="J57" i="3"/>
  <c r="E58" i="1"/>
  <c r="C68" i="1"/>
  <c r="B69" i="1"/>
  <c r="K69" i="7" l="1"/>
  <c r="J69" i="7"/>
  <c r="I69" i="7"/>
  <c r="L69" i="1"/>
  <c r="K69" i="1" s="1"/>
  <c r="J56" i="3"/>
  <c r="E57" i="1"/>
  <c r="J102" i="3"/>
  <c r="E101" i="1"/>
  <c r="C69" i="1"/>
  <c r="B70" i="1"/>
  <c r="I70" i="7" l="1"/>
  <c r="K70" i="7"/>
  <c r="J70" i="7"/>
  <c r="L70" i="1"/>
  <c r="K70" i="1" s="1"/>
  <c r="J103" i="3"/>
  <c r="E102" i="1"/>
  <c r="J55" i="3"/>
  <c r="E56" i="1"/>
  <c r="C70" i="1"/>
  <c r="B71" i="1"/>
  <c r="I71" i="7" l="1"/>
  <c r="K71" i="7"/>
  <c r="J71" i="7"/>
  <c r="L71" i="1"/>
  <c r="K71" i="1" s="1"/>
  <c r="J54" i="3"/>
  <c r="E55" i="1"/>
  <c r="J104" i="3"/>
  <c r="E103" i="1"/>
  <c r="C71" i="1"/>
  <c r="B72" i="1"/>
  <c r="K72" i="7" l="1"/>
  <c r="J72" i="7"/>
  <c r="I72" i="7"/>
  <c r="L72" i="1"/>
  <c r="K72" i="1" s="1"/>
  <c r="J105" i="3"/>
  <c r="E104" i="1"/>
  <c r="J53" i="3"/>
  <c r="E54" i="1"/>
  <c r="C72" i="1"/>
  <c r="B73" i="1"/>
  <c r="I73" i="7" l="1"/>
  <c r="K73" i="7"/>
  <c r="J73" i="7"/>
  <c r="L73" i="1"/>
  <c r="K73" i="1" s="1"/>
  <c r="J52" i="3"/>
  <c r="E53" i="1"/>
  <c r="J106" i="3"/>
  <c r="E105" i="1"/>
  <c r="C73" i="1"/>
  <c r="B74" i="1"/>
  <c r="K74" i="7" l="1"/>
  <c r="J74" i="7"/>
  <c r="I74" i="7"/>
  <c r="L74" i="1"/>
  <c r="K74" i="1" s="1"/>
  <c r="J107" i="3"/>
  <c r="E106" i="1"/>
  <c r="J51" i="3"/>
  <c r="E52" i="1"/>
  <c r="C74" i="1"/>
  <c r="B75" i="1"/>
  <c r="K75" i="7" l="1"/>
  <c r="I75" i="7"/>
  <c r="J75" i="7"/>
  <c r="L75" i="1"/>
  <c r="K75" i="1" s="1"/>
  <c r="J50" i="3"/>
  <c r="E51" i="1"/>
  <c r="J108" i="3"/>
  <c r="E107" i="1"/>
  <c r="C75" i="1"/>
  <c r="B76" i="1"/>
  <c r="K76" i="7" l="1"/>
  <c r="J76" i="7"/>
  <c r="I76" i="7"/>
  <c r="L76" i="1"/>
  <c r="K76" i="1" s="1"/>
  <c r="J109" i="3"/>
  <c r="E108" i="1"/>
  <c r="J49" i="3"/>
  <c r="E50" i="1"/>
  <c r="C76" i="1"/>
  <c r="B77" i="1"/>
  <c r="K77" i="7" l="1"/>
  <c r="J77" i="7"/>
  <c r="I77" i="7"/>
  <c r="L77" i="1"/>
  <c r="K77" i="1" s="1"/>
  <c r="E49" i="1"/>
  <c r="J48" i="3"/>
  <c r="E109" i="1"/>
  <c r="J110" i="3"/>
  <c r="C77" i="1"/>
  <c r="B78" i="1"/>
  <c r="K78" i="7" l="1"/>
  <c r="J78" i="7"/>
  <c r="I78" i="7"/>
  <c r="L78" i="1"/>
  <c r="K78" i="1" s="1"/>
  <c r="G49" i="1"/>
  <c r="J111" i="3"/>
  <c r="E110" i="1"/>
  <c r="J47" i="3"/>
  <c r="E48" i="1"/>
  <c r="C78" i="1"/>
  <c r="B79" i="1"/>
  <c r="J79" i="7" l="1"/>
  <c r="I79" i="7"/>
  <c r="K79" i="7"/>
  <c r="L79" i="1"/>
  <c r="K79" i="1" s="1"/>
  <c r="G48" i="1"/>
  <c r="D154" i="1"/>
  <c r="D138" i="1"/>
  <c r="D150" i="1"/>
  <c r="D152" i="1"/>
  <c r="D148" i="1"/>
  <c r="D139" i="1"/>
  <c r="D146" i="1"/>
  <c r="D145" i="1"/>
  <c r="D137" i="1"/>
  <c r="D144" i="1"/>
  <c r="D140" i="1"/>
  <c r="D143" i="1"/>
  <c r="D147" i="1"/>
  <c r="D151" i="1"/>
  <c r="D149" i="1"/>
  <c r="D142" i="1"/>
  <c r="D141" i="1"/>
  <c r="D153" i="1"/>
  <c r="D22" i="1"/>
  <c r="D18" i="1"/>
  <c r="D19" i="1"/>
  <c r="D20" i="1"/>
  <c r="D21" i="1"/>
  <c r="D23" i="1"/>
  <c r="D10" i="1"/>
  <c r="D9" i="1"/>
  <c r="D7" i="1"/>
  <c r="D13" i="1"/>
  <c r="D12" i="1"/>
  <c r="D8" i="1"/>
  <c r="D6" i="1"/>
  <c r="D5" i="1"/>
  <c r="D17" i="1"/>
  <c r="D16" i="1"/>
  <c r="D15" i="1"/>
  <c r="D11" i="1"/>
  <c r="D14" i="1"/>
  <c r="J46" i="3"/>
  <c r="E47" i="1"/>
  <c r="J112" i="3"/>
  <c r="E111" i="1"/>
  <c r="D45" i="1"/>
  <c r="D46" i="1"/>
  <c r="D43" i="1"/>
  <c r="D47" i="1"/>
  <c r="D49" i="1"/>
  <c r="D40" i="1"/>
  <c r="D42" i="1"/>
  <c r="D48" i="1"/>
  <c r="D79" i="1"/>
  <c r="D41" i="1"/>
  <c r="D44" i="1"/>
  <c r="D33" i="1"/>
  <c r="D39" i="1"/>
  <c r="D37" i="1"/>
  <c r="D35" i="1"/>
  <c r="D27" i="1"/>
  <c r="D25" i="1"/>
  <c r="D36" i="1"/>
  <c r="D31" i="1"/>
  <c r="D38" i="1"/>
  <c r="D24" i="1"/>
  <c r="D32" i="1"/>
  <c r="D30" i="1"/>
  <c r="D29" i="1"/>
  <c r="D26" i="1"/>
  <c r="D34" i="1"/>
  <c r="D28" i="1"/>
  <c r="D121" i="1"/>
  <c r="D122" i="1"/>
  <c r="D120" i="1"/>
  <c r="D123" i="1"/>
  <c r="D124" i="1"/>
  <c r="D125" i="1"/>
  <c r="D126" i="1"/>
  <c r="D127" i="1"/>
  <c r="D128" i="1"/>
  <c r="D129" i="1"/>
  <c r="D130" i="1"/>
  <c r="D131" i="1"/>
  <c r="D50" i="1"/>
  <c r="D132" i="1"/>
  <c r="D51" i="1"/>
  <c r="D133" i="1"/>
  <c r="D52" i="1"/>
  <c r="D134" i="1"/>
  <c r="D53" i="1"/>
  <c r="D135" i="1"/>
  <c r="D54" i="1"/>
  <c r="D136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B80" i="1"/>
  <c r="G79" i="1"/>
  <c r="H79" i="1"/>
  <c r="C79" i="1"/>
  <c r="K80" i="7" l="1"/>
  <c r="J80" i="7"/>
  <c r="I80" i="7"/>
  <c r="G47" i="1"/>
  <c r="D80" i="1"/>
  <c r="L80" i="1"/>
  <c r="K80" i="1" s="1"/>
  <c r="J113" i="3"/>
  <c r="E112" i="1"/>
  <c r="J45" i="3"/>
  <c r="E46" i="1"/>
  <c r="C80" i="1"/>
  <c r="B81" i="1"/>
  <c r="J81" i="7" l="1"/>
  <c r="I81" i="7"/>
  <c r="K81" i="7"/>
  <c r="G46" i="1"/>
  <c r="D81" i="1"/>
  <c r="L81" i="1"/>
  <c r="K81" i="1" s="1"/>
  <c r="J44" i="3"/>
  <c r="E45" i="1"/>
  <c r="J114" i="3"/>
  <c r="E113" i="1"/>
  <c r="C81" i="1"/>
  <c r="B82" i="1"/>
  <c r="J82" i="7" l="1"/>
  <c r="I82" i="7"/>
  <c r="K82" i="7"/>
  <c r="D82" i="1"/>
  <c r="L82" i="1"/>
  <c r="K82" i="1" s="1"/>
  <c r="G45" i="1"/>
  <c r="J115" i="3"/>
  <c r="E114" i="1"/>
  <c r="J43" i="3"/>
  <c r="E44" i="1"/>
  <c r="C82" i="1"/>
  <c r="B83" i="1"/>
  <c r="K83" i="7" l="1"/>
  <c r="J83" i="7"/>
  <c r="I83" i="7"/>
  <c r="D83" i="1"/>
  <c r="L83" i="1"/>
  <c r="K83" i="1" s="1"/>
  <c r="G44" i="1"/>
  <c r="J42" i="3"/>
  <c r="E43" i="1"/>
  <c r="J116" i="3"/>
  <c r="E115" i="1"/>
  <c r="C83" i="1"/>
  <c r="B84" i="1"/>
  <c r="I84" i="7" l="1"/>
  <c r="K84" i="7"/>
  <c r="J84" i="7"/>
  <c r="D84" i="1"/>
  <c r="L84" i="1"/>
  <c r="K84" i="1" s="1"/>
  <c r="G43" i="1"/>
  <c r="J117" i="3"/>
  <c r="E116" i="1"/>
  <c r="J41" i="3"/>
  <c r="E42" i="1"/>
  <c r="C84" i="1"/>
  <c r="B85" i="1"/>
  <c r="K85" i="7" l="1"/>
  <c r="I85" i="7"/>
  <c r="J85" i="7"/>
  <c r="D85" i="1"/>
  <c r="L85" i="1"/>
  <c r="K85" i="1" s="1"/>
  <c r="G42" i="1"/>
  <c r="E41" i="1"/>
  <c r="J40" i="3"/>
  <c r="J118" i="3"/>
  <c r="E117" i="1"/>
  <c r="C85" i="1"/>
  <c r="B86" i="1"/>
  <c r="I86" i="7" l="1"/>
  <c r="K86" i="7"/>
  <c r="J86" i="7"/>
  <c r="D86" i="1"/>
  <c r="L86" i="1"/>
  <c r="K86" i="1" s="1"/>
  <c r="G41" i="1"/>
  <c r="J119" i="3"/>
  <c r="E118" i="1"/>
  <c r="E40" i="1"/>
  <c r="J39" i="3"/>
  <c r="C86" i="1"/>
  <c r="B87" i="1"/>
  <c r="K87" i="7" l="1"/>
  <c r="J87" i="7"/>
  <c r="I87" i="7"/>
  <c r="D87" i="1"/>
  <c r="L87" i="1"/>
  <c r="K87" i="1" s="1"/>
  <c r="G40" i="1"/>
  <c r="J38" i="3"/>
  <c r="E39" i="1"/>
  <c r="J120" i="3"/>
  <c r="E119" i="1"/>
  <c r="C87" i="1"/>
  <c r="B88" i="1"/>
  <c r="J88" i="7" l="1"/>
  <c r="K88" i="7"/>
  <c r="I88" i="7"/>
  <c r="D88" i="1"/>
  <c r="L88" i="1"/>
  <c r="K88" i="1" s="1"/>
  <c r="E120" i="1"/>
  <c r="J121" i="3"/>
  <c r="H39" i="1"/>
  <c r="G39" i="1"/>
  <c r="J37" i="3"/>
  <c r="E38" i="1"/>
  <c r="C88" i="1"/>
  <c r="B89" i="1"/>
  <c r="K89" i="7" l="1"/>
  <c r="I89" i="7"/>
  <c r="J89" i="7"/>
  <c r="D89" i="1"/>
  <c r="L89" i="1"/>
  <c r="K89" i="1" s="1"/>
  <c r="H40" i="1"/>
  <c r="H38" i="1"/>
  <c r="G38" i="1"/>
  <c r="J36" i="3"/>
  <c r="E37" i="1"/>
  <c r="J122" i="3"/>
  <c r="E121" i="1"/>
  <c r="G120" i="1"/>
  <c r="H120" i="1"/>
  <c r="C89" i="1"/>
  <c r="B90" i="1"/>
  <c r="K90" i="7" l="1"/>
  <c r="J90" i="7"/>
  <c r="I90" i="7"/>
  <c r="D90" i="1"/>
  <c r="L90" i="1"/>
  <c r="K90" i="1" s="1"/>
  <c r="I39" i="1"/>
  <c r="H41" i="1"/>
  <c r="H121" i="1"/>
  <c r="G121" i="1"/>
  <c r="G37" i="1"/>
  <c r="H37" i="1"/>
  <c r="J123" i="3"/>
  <c r="E122" i="1"/>
  <c r="J35" i="3"/>
  <c r="E36" i="1"/>
  <c r="C90" i="1"/>
  <c r="B91" i="1"/>
  <c r="K91" i="7" l="1"/>
  <c r="J91" i="7"/>
  <c r="I91" i="7"/>
  <c r="D91" i="1"/>
  <c r="L91" i="1"/>
  <c r="K91" i="1" s="1"/>
  <c r="I38" i="1"/>
  <c r="I121" i="1"/>
  <c r="H42" i="1"/>
  <c r="J124" i="3"/>
  <c r="E123" i="1"/>
  <c r="G36" i="1"/>
  <c r="H36" i="1"/>
  <c r="J34" i="3"/>
  <c r="E35" i="1"/>
  <c r="H122" i="1"/>
  <c r="G122" i="1"/>
  <c r="C91" i="1"/>
  <c r="B92" i="1"/>
  <c r="J92" i="7" l="1"/>
  <c r="I92" i="7"/>
  <c r="K92" i="7"/>
  <c r="D92" i="1"/>
  <c r="L92" i="1"/>
  <c r="K92" i="1" s="1"/>
  <c r="I122" i="1"/>
  <c r="I37" i="1"/>
  <c r="H43" i="1"/>
  <c r="G35" i="1"/>
  <c r="H35" i="1"/>
  <c r="J33" i="3"/>
  <c r="E34" i="1"/>
  <c r="H123" i="1"/>
  <c r="G123" i="1"/>
  <c r="E124" i="1"/>
  <c r="J125" i="3"/>
  <c r="C92" i="1"/>
  <c r="B93" i="1"/>
  <c r="K93" i="7" l="1"/>
  <c r="J93" i="7"/>
  <c r="I93" i="7"/>
  <c r="I123" i="1"/>
  <c r="D93" i="1"/>
  <c r="L93" i="1"/>
  <c r="K93" i="1" s="1"/>
  <c r="I36" i="1"/>
  <c r="H44" i="1"/>
  <c r="G124" i="1"/>
  <c r="H124" i="1"/>
  <c r="E125" i="1"/>
  <c r="J126" i="3"/>
  <c r="H34" i="1"/>
  <c r="G34" i="1"/>
  <c r="J32" i="3"/>
  <c r="E33" i="1"/>
  <c r="C93" i="1"/>
  <c r="B94" i="1"/>
  <c r="H80" i="1"/>
  <c r="K94" i="7" l="1"/>
  <c r="J94" i="7"/>
  <c r="I94" i="7"/>
  <c r="D94" i="1"/>
  <c r="L94" i="1"/>
  <c r="K94" i="1" s="1"/>
  <c r="I35" i="1"/>
  <c r="I124" i="1"/>
  <c r="H45" i="1"/>
  <c r="J31" i="3"/>
  <c r="E32" i="1"/>
  <c r="H33" i="1"/>
  <c r="G33" i="1"/>
  <c r="E126" i="1"/>
  <c r="J127" i="3"/>
  <c r="G125" i="1"/>
  <c r="H125" i="1"/>
  <c r="C94" i="1"/>
  <c r="B95" i="1"/>
  <c r="H78" i="1"/>
  <c r="H81" i="1"/>
  <c r="I80" i="1"/>
  <c r="I95" i="7" l="1"/>
  <c r="K95" i="7"/>
  <c r="J95" i="7"/>
  <c r="I81" i="1"/>
  <c r="I34" i="1"/>
  <c r="D95" i="1"/>
  <c r="L95" i="1"/>
  <c r="K95" i="1" s="1"/>
  <c r="I125" i="1"/>
  <c r="H46" i="1"/>
  <c r="E127" i="1"/>
  <c r="J128" i="3"/>
  <c r="G126" i="1"/>
  <c r="H126" i="1"/>
  <c r="H32" i="1"/>
  <c r="G32" i="1"/>
  <c r="E31" i="1"/>
  <c r="J30" i="3"/>
  <c r="C95" i="1"/>
  <c r="O100" i="2"/>
  <c r="B96" i="1"/>
  <c r="H77" i="1"/>
  <c r="H82" i="1"/>
  <c r="G80" i="1"/>
  <c r="I79" i="1"/>
  <c r="I96" i="7" l="1"/>
  <c r="K96" i="7"/>
  <c r="J96" i="7"/>
  <c r="D96" i="1"/>
  <c r="L96" i="1"/>
  <c r="K96" i="1" s="1"/>
  <c r="I126" i="1"/>
  <c r="I82" i="1"/>
  <c r="H47" i="1"/>
  <c r="I78" i="1"/>
  <c r="H31" i="1"/>
  <c r="G31" i="1"/>
  <c r="J29" i="3"/>
  <c r="E30" i="1"/>
  <c r="I33" i="1"/>
  <c r="I32" i="1"/>
  <c r="J129" i="3"/>
  <c r="E128" i="1"/>
  <c r="H127" i="1"/>
  <c r="G127" i="1"/>
  <c r="C96" i="1"/>
  <c r="O101" i="2"/>
  <c r="H76" i="1"/>
  <c r="B97" i="1"/>
  <c r="H83" i="1"/>
  <c r="G81" i="1"/>
  <c r="G78" i="1"/>
  <c r="K97" i="7" l="1"/>
  <c r="I97" i="7"/>
  <c r="J97" i="7"/>
  <c r="I127" i="1"/>
  <c r="H48" i="1"/>
  <c r="I83" i="1"/>
  <c r="D97" i="1"/>
  <c r="L97" i="1"/>
  <c r="K97" i="1" s="1"/>
  <c r="I77" i="1"/>
  <c r="E129" i="1"/>
  <c r="J130" i="3"/>
  <c r="G128" i="1"/>
  <c r="H128" i="1"/>
  <c r="G30" i="1"/>
  <c r="H30" i="1"/>
  <c r="E29" i="1"/>
  <c r="J28" i="3"/>
  <c r="C97" i="1"/>
  <c r="O102" i="2"/>
  <c r="B98" i="1"/>
  <c r="H84" i="1"/>
  <c r="G77" i="1"/>
  <c r="G82" i="1"/>
  <c r="K98" i="7" l="1"/>
  <c r="J98" i="7"/>
  <c r="I98" i="7"/>
  <c r="I128" i="1"/>
  <c r="D98" i="1"/>
  <c r="L98" i="1"/>
  <c r="K98" i="1" s="1"/>
  <c r="I31" i="1"/>
  <c r="H49" i="1"/>
  <c r="I84" i="1"/>
  <c r="J27" i="3"/>
  <c r="E28" i="1"/>
  <c r="G29" i="1"/>
  <c r="H29" i="1"/>
  <c r="J131" i="3"/>
  <c r="E130" i="1"/>
  <c r="G129" i="1"/>
  <c r="H129" i="1"/>
  <c r="C98" i="1"/>
  <c r="O103" i="2"/>
  <c r="H75" i="1"/>
  <c r="B99" i="1"/>
  <c r="H85" i="1"/>
  <c r="G83" i="1"/>
  <c r="G76" i="1"/>
  <c r="I99" i="7" l="1"/>
  <c r="K99" i="7"/>
  <c r="J99" i="7"/>
  <c r="I76" i="1"/>
  <c r="I85" i="1"/>
  <c r="I129" i="1"/>
  <c r="D99" i="1"/>
  <c r="L99" i="1"/>
  <c r="K99" i="1" s="1"/>
  <c r="H130" i="1"/>
  <c r="G130" i="1"/>
  <c r="I30" i="1"/>
  <c r="J132" i="3"/>
  <c r="E131" i="1"/>
  <c r="H28" i="1"/>
  <c r="G28" i="1"/>
  <c r="J26" i="3"/>
  <c r="E27" i="1"/>
  <c r="O104" i="2"/>
  <c r="C99" i="1"/>
  <c r="H74" i="1"/>
  <c r="H86" i="1"/>
  <c r="G75" i="1"/>
  <c r="G84" i="1"/>
  <c r="I75" i="1" l="1"/>
  <c r="I29" i="1"/>
  <c r="I86" i="1"/>
  <c r="I130" i="1"/>
  <c r="H27" i="1"/>
  <c r="G27" i="1"/>
  <c r="J133" i="3"/>
  <c r="E132" i="1"/>
  <c r="J25" i="3"/>
  <c r="E26" i="1"/>
  <c r="G131" i="1"/>
  <c r="H131" i="1"/>
  <c r="O105" i="2"/>
  <c r="H73" i="1"/>
  <c r="B100" i="1"/>
  <c r="H87" i="1"/>
  <c r="G74" i="1"/>
  <c r="G85" i="1"/>
  <c r="I100" i="7" l="1"/>
  <c r="K100" i="7"/>
  <c r="J100" i="7"/>
  <c r="D100" i="1"/>
  <c r="L100" i="1"/>
  <c r="K100" i="1" s="1"/>
  <c r="I131" i="1"/>
  <c r="I87" i="1"/>
  <c r="I74" i="1"/>
  <c r="G26" i="1"/>
  <c r="H26" i="1"/>
  <c r="J24" i="3"/>
  <c r="I24" i="3" s="1"/>
  <c r="F24" i="1" s="1"/>
  <c r="E25" i="1"/>
  <c r="H132" i="1"/>
  <c r="G132" i="1"/>
  <c r="J134" i="3"/>
  <c r="E133" i="1"/>
  <c r="I28" i="1"/>
  <c r="I27" i="1"/>
  <c r="C100" i="1"/>
  <c r="H72" i="1"/>
  <c r="B101" i="1"/>
  <c r="H88" i="1"/>
  <c r="G86" i="1"/>
  <c r="G73" i="1"/>
  <c r="K101" i="7" l="1"/>
  <c r="J101" i="7"/>
  <c r="I101" i="7"/>
  <c r="I73" i="1"/>
  <c r="D101" i="1"/>
  <c r="L101" i="1"/>
  <c r="K101" i="1" s="1"/>
  <c r="I132" i="1"/>
  <c r="I88" i="1"/>
  <c r="E134" i="1"/>
  <c r="J135" i="3"/>
  <c r="G133" i="1"/>
  <c r="H133" i="1"/>
  <c r="E24" i="1"/>
  <c r="G25" i="1"/>
  <c r="H25" i="1"/>
  <c r="C101" i="1"/>
  <c r="O107" i="2"/>
  <c r="H71" i="1"/>
  <c r="B102" i="1"/>
  <c r="H89" i="1"/>
  <c r="G72" i="1"/>
  <c r="G87" i="1"/>
  <c r="K102" i="7" l="1"/>
  <c r="J102" i="7"/>
  <c r="I102" i="7"/>
  <c r="D102" i="1"/>
  <c r="L102" i="1"/>
  <c r="K102" i="1" s="1"/>
  <c r="I89" i="1"/>
  <c r="I26" i="1"/>
  <c r="I133" i="1"/>
  <c r="I72" i="1"/>
  <c r="H24" i="1"/>
  <c r="G24" i="1"/>
  <c r="E135" i="1"/>
  <c r="J136" i="3"/>
  <c r="H134" i="1"/>
  <c r="G134" i="1"/>
  <c r="C102" i="1"/>
  <c r="O108" i="2"/>
  <c r="B103" i="1"/>
  <c r="H70" i="1"/>
  <c r="H90" i="1"/>
  <c r="G71" i="1"/>
  <c r="G88" i="1"/>
  <c r="I103" i="7" l="1"/>
  <c r="J103" i="7"/>
  <c r="K103" i="7"/>
  <c r="I71" i="1"/>
  <c r="I134" i="1"/>
  <c r="D103" i="1"/>
  <c r="L103" i="1"/>
  <c r="K103" i="1" s="1"/>
  <c r="I90" i="1"/>
  <c r="I25" i="1"/>
  <c r="I24" i="1"/>
  <c r="J137" i="3"/>
  <c r="E136" i="1"/>
  <c r="G135" i="1"/>
  <c r="H135" i="1"/>
  <c r="C103" i="1"/>
  <c r="O109" i="2"/>
  <c r="H69" i="1"/>
  <c r="B104" i="1"/>
  <c r="H91" i="1"/>
  <c r="G89" i="1"/>
  <c r="G70" i="1"/>
  <c r="J104" i="7" l="1"/>
  <c r="K104" i="7"/>
  <c r="I104" i="7"/>
  <c r="I91" i="1"/>
  <c r="I70" i="1"/>
  <c r="D104" i="1"/>
  <c r="L104" i="1"/>
  <c r="K104" i="1" s="1"/>
  <c r="I135" i="1"/>
  <c r="H136" i="1"/>
  <c r="I136" i="1"/>
  <c r="G136" i="1"/>
  <c r="J138" i="3"/>
  <c r="E137" i="1"/>
  <c r="C104" i="1"/>
  <c r="H68" i="1"/>
  <c r="B105" i="1"/>
  <c r="H92" i="1"/>
  <c r="G69" i="1"/>
  <c r="G90" i="1"/>
  <c r="K105" i="7" l="1"/>
  <c r="I105" i="7"/>
  <c r="J105" i="7"/>
  <c r="I92" i="1"/>
  <c r="I69" i="1"/>
  <c r="D105" i="1"/>
  <c r="L105" i="1"/>
  <c r="K105" i="1" s="1"/>
  <c r="G137" i="1"/>
  <c r="H137" i="1"/>
  <c r="E138" i="1"/>
  <c r="C105" i="1"/>
  <c r="O110" i="2"/>
  <c r="B106" i="1"/>
  <c r="H67" i="1"/>
  <c r="H93" i="1"/>
  <c r="G91" i="1"/>
  <c r="G68" i="1"/>
  <c r="I106" i="7" l="1"/>
  <c r="J106" i="7"/>
  <c r="K106" i="7"/>
  <c r="I93" i="1"/>
  <c r="I68" i="1"/>
  <c r="D106" i="1"/>
  <c r="L106" i="1"/>
  <c r="K106" i="1" s="1"/>
  <c r="I137" i="1"/>
  <c r="G138" i="1"/>
  <c r="H138" i="1"/>
  <c r="E139" i="1"/>
  <c r="C106" i="1"/>
  <c r="O111" i="2"/>
  <c r="B107" i="1"/>
  <c r="H66" i="1"/>
  <c r="H94" i="1"/>
  <c r="G67" i="1"/>
  <c r="G92" i="1"/>
  <c r="J107" i="7" l="1"/>
  <c r="I107" i="7"/>
  <c r="K107" i="7"/>
  <c r="I67" i="1"/>
  <c r="I94" i="1"/>
  <c r="D107" i="1"/>
  <c r="L107" i="1"/>
  <c r="K107" i="1" s="1"/>
  <c r="H139" i="1"/>
  <c r="I138" i="1"/>
  <c r="G139" i="1"/>
  <c r="C107" i="1"/>
  <c r="O112" i="2"/>
  <c r="H65" i="1"/>
  <c r="B108" i="1"/>
  <c r="H95" i="1"/>
  <c r="G93" i="1"/>
  <c r="G66" i="1"/>
  <c r="I108" i="7" l="1"/>
  <c r="J108" i="7"/>
  <c r="K108" i="7"/>
  <c r="D108" i="1"/>
  <c r="L108" i="1"/>
  <c r="K108" i="1" s="1"/>
  <c r="I95" i="1"/>
  <c r="I66" i="1"/>
  <c r="I139" i="1"/>
  <c r="I140" i="1"/>
  <c r="C108" i="1"/>
  <c r="O113" i="2"/>
  <c r="H64" i="1"/>
  <c r="B109" i="1"/>
  <c r="H96" i="1"/>
  <c r="G65" i="1"/>
  <c r="G94" i="1"/>
  <c r="D109" i="1" l="1"/>
  <c r="L109" i="1"/>
  <c r="K109" i="1" s="1"/>
  <c r="I96" i="1"/>
  <c r="I65" i="1"/>
  <c r="C109" i="1"/>
  <c r="O114" i="2"/>
  <c r="B110" i="1"/>
  <c r="H63" i="1"/>
  <c r="H97" i="1"/>
  <c r="G95" i="1"/>
  <c r="G64" i="1"/>
  <c r="I64" i="1" l="1"/>
  <c r="I97" i="1"/>
  <c r="D110" i="1"/>
  <c r="L110" i="1"/>
  <c r="K110" i="1" s="1"/>
  <c r="C110" i="1"/>
  <c r="O115" i="2"/>
  <c r="B111" i="1"/>
  <c r="H62" i="1"/>
  <c r="H98" i="1"/>
  <c r="G63" i="1"/>
  <c r="G96" i="1"/>
  <c r="I98" i="1" l="1"/>
  <c r="I63" i="1"/>
  <c r="D111" i="1"/>
  <c r="L111" i="1"/>
  <c r="K111" i="1" s="1"/>
  <c r="C111" i="1"/>
  <c r="O116" i="2"/>
  <c r="H99" i="1"/>
  <c r="H61" i="1"/>
  <c r="B112" i="1"/>
  <c r="G62" i="1"/>
  <c r="G97" i="1"/>
  <c r="D112" i="1" l="1"/>
  <c r="L112" i="1"/>
  <c r="K112" i="1" s="1"/>
  <c r="I62" i="1"/>
  <c r="I99" i="1"/>
  <c r="C112" i="1"/>
  <c r="O117" i="2"/>
  <c r="H60" i="1"/>
  <c r="B113" i="1"/>
  <c r="H100" i="1"/>
  <c r="G98" i="1"/>
  <c r="G61" i="1"/>
  <c r="I100" i="1" l="1"/>
  <c r="I61" i="1"/>
  <c r="D113" i="1"/>
  <c r="L113" i="1"/>
  <c r="K113" i="1" s="1"/>
  <c r="C113" i="1"/>
  <c r="O118" i="2"/>
  <c r="H59" i="1"/>
  <c r="B114" i="1"/>
  <c r="H101" i="1"/>
  <c r="G60" i="1"/>
  <c r="G99" i="1"/>
  <c r="I101" i="1" l="1"/>
  <c r="I60" i="1"/>
  <c r="D114" i="1"/>
  <c r="L114" i="1"/>
  <c r="K114" i="1" s="1"/>
  <c r="C114" i="1"/>
  <c r="O119" i="2"/>
  <c r="B115" i="1"/>
  <c r="H58" i="1"/>
  <c r="H102" i="1"/>
  <c r="G59" i="1"/>
  <c r="G100" i="1"/>
  <c r="I59" i="1" l="1"/>
  <c r="I102" i="1"/>
  <c r="D115" i="1"/>
  <c r="L115" i="1"/>
  <c r="K115" i="1" s="1"/>
  <c r="C115" i="1"/>
  <c r="H57" i="1"/>
  <c r="B116" i="1"/>
  <c r="H103" i="1"/>
  <c r="G58" i="1"/>
  <c r="G101" i="1"/>
  <c r="I103" i="1" l="1"/>
  <c r="D116" i="1"/>
  <c r="L116" i="1"/>
  <c r="K116" i="1" s="1"/>
  <c r="I58" i="1"/>
  <c r="C116" i="1"/>
  <c r="B117" i="1"/>
  <c r="H56" i="1"/>
  <c r="H104" i="1"/>
  <c r="G57" i="1"/>
  <c r="G102" i="1"/>
  <c r="D117" i="1" l="1"/>
  <c r="L117" i="1"/>
  <c r="K117" i="1" s="1"/>
  <c r="I104" i="1"/>
  <c r="I57" i="1"/>
  <c r="C117" i="1"/>
  <c r="H55" i="1"/>
  <c r="B118" i="1"/>
  <c r="H105" i="1"/>
  <c r="G103" i="1"/>
  <c r="G56" i="1"/>
  <c r="I105" i="1" l="1"/>
  <c r="D118" i="1"/>
  <c r="L118" i="1"/>
  <c r="K118" i="1" s="1"/>
  <c r="I56" i="1"/>
  <c r="C118" i="1"/>
  <c r="H54" i="1"/>
  <c r="B119" i="1"/>
  <c r="H106" i="1"/>
  <c r="G104" i="1"/>
  <c r="G55" i="1"/>
  <c r="I106" i="1" l="1"/>
  <c r="I55" i="1"/>
  <c r="L119" i="1"/>
  <c r="K119" i="1" s="1"/>
  <c r="C120" i="1"/>
  <c r="D119" i="1"/>
  <c r="C119" i="1"/>
  <c r="H53" i="1"/>
  <c r="H107" i="1"/>
  <c r="G54" i="1"/>
  <c r="G105" i="1"/>
  <c r="I107" i="1" l="1"/>
  <c r="I54" i="1"/>
  <c r="H52" i="1"/>
  <c r="H108" i="1"/>
  <c r="G53" i="1"/>
  <c r="G106" i="1"/>
  <c r="I108" i="1" l="1"/>
  <c r="I53" i="1"/>
  <c r="H51" i="1"/>
  <c r="H109" i="1"/>
  <c r="G52" i="1"/>
  <c r="G107" i="1"/>
  <c r="I109" i="1" l="1"/>
  <c r="I52" i="1"/>
  <c r="H50" i="1"/>
  <c r="H110" i="1"/>
  <c r="G108" i="1"/>
  <c r="G51" i="1"/>
  <c r="I110" i="1" l="1"/>
  <c r="I51" i="1"/>
  <c r="I50" i="1"/>
  <c r="H111" i="1"/>
  <c r="G50" i="1"/>
  <c r="G109" i="1"/>
  <c r="I111" i="1" l="1"/>
  <c r="H112" i="1"/>
  <c r="G110" i="1"/>
  <c r="I112" i="1" l="1"/>
  <c r="H113" i="1"/>
  <c r="G111" i="1"/>
  <c r="I113" i="1" l="1"/>
  <c r="H114" i="1"/>
  <c r="G112" i="1"/>
  <c r="I114" i="1" l="1"/>
  <c r="H115" i="1"/>
  <c r="G113" i="1"/>
  <c r="I115" i="1" l="1"/>
  <c r="H116" i="1"/>
  <c r="G114" i="1"/>
  <c r="I116" i="1" l="1"/>
  <c r="H117" i="1"/>
  <c r="G115" i="1"/>
  <c r="I117" i="1" l="1"/>
  <c r="H118" i="1"/>
  <c r="G116" i="1"/>
  <c r="I118" i="1" l="1"/>
  <c r="H119" i="1"/>
  <c r="G117" i="1"/>
  <c r="I119" i="1" l="1"/>
  <c r="I120" i="1"/>
  <c r="G118" i="1"/>
  <c r="G119" i="1" l="1"/>
  <c r="C7" i="6" l="1"/>
  <c r="C6" i="6"/>
  <c r="F17" i="6"/>
  <c r="C17" i="6"/>
</calcChain>
</file>

<file path=xl/comments1.xml><?xml version="1.0" encoding="utf-8"?>
<comments xmlns="http://schemas.openxmlformats.org/spreadsheetml/2006/main">
  <authors>
    <author>sergiomartin007@gmail.com</author>
    <author>Sergio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se obtuvo de INEGI (2014) Cuadros 8-39 y 8-40
Se contrastaron las cifras que proporcionaron las diferentes publicaciones del Sistema de Cuentas Nacionales de los años noventa y dos mil. 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se obtuvo de INEGI (2014) Cuadros 8-39 y 8-40
Se contrastaron las cifras que proporcionaron las diferentes publicaciones del Sistema de Cuentas Nacionales de los años noventa y dos mil. </t>
        </r>
      </text>
    </comment>
    <comment ref="C129" authorId="1" shapeId="0">
      <text>
        <r>
          <rPr>
            <b/>
            <sz val="9"/>
            <color indexed="81"/>
            <rFont val="Tahoma"/>
            <family val="2"/>
          </rPr>
          <t>Sergio:</t>
        </r>
        <r>
          <rPr>
            <sz val="9"/>
            <color indexed="81"/>
            <rFont val="Tahoma"/>
            <family val="2"/>
          </rPr>
          <t xml:space="preserve">
La serie cubre el periodo 1980-2007, pero a partir de 1993 tiene un cambio de base. Las observaciones de ese año en adelante ya no tienen vigencia.</t>
        </r>
      </text>
    </comment>
  </commentList>
</comments>
</file>

<file path=xl/comments2.xml><?xml version="1.0" encoding="utf-8"?>
<comments xmlns="http://schemas.openxmlformats.org/spreadsheetml/2006/main">
  <authors>
    <author>sergiomartin007@gmail.com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Estimado con base a Maddison (2023)</t>
        </r>
      </text>
    </comment>
  </commentList>
</comments>
</file>

<file path=xl/sharedStrings.xml><?xml version="1.0" encoding="utf-8"?>
<sst xmlns="http://schemas.openxmlformats.org/spreadsheetml/2006/main" count="4190" uniqueCount="315">
  <si>
    <t>Año</t>
  </si>
  <si>
    <t>PIB Real Base 1980</t>
  </si>
  <si>
    <t>-</t>
  </si>
  <si>
    <t>PIB Nominal 1980-2007</t>
  </si>
  <si>
    <t>PIB Nominal 1921-1970 %</t>
  </si>
  <si>
    <t>PIB Deflactor 1950 %</t>
  </si>
  <si>
    <t>PIB Deflactor 1950=100</t>
  </si>
  <si>
    <r>
      <rPr>
        <b/>
        <sz val="12"/>
        <color theme="1"/>
        <rFont val="Times New Roman"/>
        <family val="1"/>
      </rPr>
      <t xml:space="preserve">Fuente: </t>
    </r>
    <r>
      <rPr>
        <sz val="12"/>
        <color theme="1"/>
        <rFont val="Times New Roman"/>
        <family val="1"/>
      </rPr>
      <t xml:space="preserve">Elaboración propia con datos de  Banco de Información Económica, INEGI (1980 - 2007) </t>
    </r>
  </si>
  <si>
    <t>PIB Real Base 1970</t>
  </si>
  <si>
    <t xml:space="preserve"> Año</t>
  </si>
  <si>
    <t>1980/01</t>
  </si>
  <si>
    <t>1980/02</t>
  </si>
  <si>
    <t>1980/03</t>
  </si>
  <si>
    <t>1980/04</t>
  </si>
  <si>
    <t>1981/01</t>
  </si>
  <si>
    <t>1981/02</t>
  </si>
  <si>
    <t>1981/03</t>
  </si>
  <si>
    <t>1981/04</t>
  </si>
  <si>
    <t>1982/01</t>
  </si>
  <si>
    <t>1982/02</t>
  </si>
  <si>
    <t>1982/03</t>
  </si>
  <si>
    <t>1982/04</t>
  </si>
  <si>
    <t>1983/01</t>
  </si>
  <si>
    <t>1983/02</t>
  </si>
  <si>
    <t>1983/03</t>
  </si>
  <si>
    <t>1983/04</t>
  </si>
  <si>
    <t>1984/01</t>
  </si>
  <si>
    <t>1984/02</t>
  </si>
  <si>
    <t>1984/03</t>
  </si>
  <si>
    <t>1984/04</t>
  </si>
  <si>
    <t>1985/01</t>
  </si>
  <si>
    <t>1985/02</t>
  </si>
  <si>
    <t>1985/03</t>
  </si>
  <si>
    <t>1985/04</t>
  </si>
  <si>
    <t>1986/01</t>
  </si>
  <si>
    <t>1986/02</t>
  </si>
  <si>
    <t>1986/03</t>
  </si>
  <si>
    <t>1986/04</t>
  </si>
  <si>
    <t>1987/01</t>
  </si>
  <si>
    <t>1987/02</t>
  </si>
  <si>
    <t>1987/03</t>
  </si>
  <si>
    <t>1987/04</t>
  </si>
  <si>
    <t>1988/01</t>
  </si>
  <si>
    <t>1988/02</t>
  </si>
  <si>
    <t>1988/03</t>
  </si>
  <si>
    <t>1988/04</t>
  </si>
  <si>
    <t>1989/01</t>
  </si>
  <si>
    <t>1989/02</t>
  </si>
  <si>
    <t>1989/03</t>
  </si>
  <si>
    <t>1989/04</t>
  </si>
  <si>
    <t>1990/01</t>
  </si>
  <si>
    <t>1990/02</t>
  </si>
  <si>
    <t>1990/03</t>
  </si>
  <si>
    <t>1990/04</t>
  </si>
  <si>
    <t>1991/01</t>
  </si>
  <si>
    <t>1991/02</t>
  </si>
  <si>
    <t>1991/03</t>
  </si>
  <si>
    <t>1991/04</t>
  </si>
  <si>
    <t>1992/01</t>
  </si>
  <si>
    <t>1992/02</t>
  </si>
  <si>
    <t>1992/03</t>
  </si>
  <si>
    <t>1992/04</t>
  </si>
  <si>
    <t xml:space="preserve">PIB Nominal 1980-2007 </t>
  </si>
  <si>
    <t xml:space="preserve">PIB Nominal 1895-1970 </t>
  </si>
  <si>
    <t xml:space="preserve">PIB Nominal 1970-1990 </t>
  </si>
  <si>
    <t>1 t/c</t>
  </si>
  <si>
    <t>2 t/c</t>
  </si>
  <si>
    <t>3 t/c</t>
  </si>
  <si>
    <r>
      <rPr>
        <b/>
        <sz val="12"/>
        <color rgb="FF000000"/>
        <rFont val="Times New Roman"/>
        <family val="1"/>
      </rPr>
      <t xml:space="preserve">Fuente: </t>
    </r>
    <r>
      <rPr>
        <sz val="12"/>
        <color rgb="FF000000"/>
        <rFont val="Times New Roman"/>
        <family val="1"/>
      </rPr>
      <t>Estimación propia con datos del Sistema de Información Económica, Banco de México (1993 - 2013). Banco de Información Económica, INEGI (1980 - 2007). El cambio de viejos a nuevos pesos fue en 1993. La información aquí presentada se encuentra en pesos viejos.</t>
    </r>
  </si>
  <si>
    <t>Fusión PIB Real  4 t/c</t>
  </si>
  <si>
    <t>PIB Real Base 2018</t>
  </si>
  <si>
    <t>PIB Real Mixto Base 2018</t>
  </si>
  <si>
    <t>Fuentes: INEGI, Base 2018, (1980-1990) y Base 1970 (1921-1960);  Banco de México, Base 1980 (1960-1990).</t>
  </si>
  <si>
    <t>PIB Real Base 1970  1895-1970</t>
  </si>
  <si>
    <t>PIB Real Base 1980 1960-1980</t>
  </si>
  <si>
    <t>Trimestre</t>
  </si>
  <si>
    <t>PIB Nominal 1993-2010</t>
  </si>
  <si>
    <t>PIB Nominal 1993-2011 t/c</t>
  </si>
  <si>
    <t>PIB Real  base 1950</t>
  </si>
  <si>
    <t>PIB Nominal 1980-2007 t/c</t>
  </si>
  <si>
    <t>PIB Real 1980-2007</t>
  </si>
  <si>
    <t>PIB Real 1980-2008 t/c</t>
  </si>
  <si>
    <t>PIBN mp</t>
  </si>
  <si>
    <t>PIBN Índice 1950=100</t>
  </si>
  <si>
    <t>PIBR Índice 1950=100</t>
  </si>
  <si>
    <t>PIBR, base 1950 t/c</t>
  </si>
  <si>
    <t>PIBN t/c</t>
  </si>
  <si>
    <t>PIBR, base 1950 en mp</t>
  </si>
  <si>
    <t>Deflactor PIBN/PIBR</t>
  </si>
  <si>
    <t>Inflación estimada</t>
  </si>
  <si>
    <t>Serie AB* 1900=100</t>
  </si>
  <si>
    <t>Serie AB* tc</t>
  </si>
  <si>
    <t>PIBR mp de 1950</t>
  </si>
  <si>
    <t>PIBN tc</t>
  </si>
  <si>
    <t>PIBR tc</t>
  </si>
  <si>
    <t>2. Estimamos la inflación 1913-1917 con base a la variable auxiliar del tipo de cambio</t>
  </si>
  <si>
    <t>4. Utilizamos la serie de inflación estimada como variable auxiliar para estimar el deflactor del PIB para los años que no existen observaciones</t>
  </si>
  <si>
    <t xml:space="preserve">5. Con este proceso tenemos estimadas las series del PIBR y del deflactor. Con ellas podemos estimar la serie de PIBN=PIBR*Deflactor </t>
  </si>
  <si>
    <t>Secuencia del ejercicio de estimación</t>
  </si>
  <si>
    <t>Estimaciones en amarillo</t>
  </si>
  <si>
    <t>Observaciones en café</t>
  </si>
  <si>
    <t>Serie Gómez-Galvarratio y Mussachio (2000)</t>
  </si>
  <si>
    <t>3. Completamos la serie de inflación estimada con los datos de Gómez-Galvarratio y Mussachio (2000), Serie AB, 1911-1912 y 1918-1920</t>
  </si>
  <si>
    <t>1. Estimación del PIBR (1911-1920) con base a consideraciones histórico-económicas</t>
  </si>
  <si>
    <t>Estimación inflación utilizando tipo de cambio como variable auxiliar</t>
  </si>
  <si>
    <t>Notas sobre fuentes:</t>
  </si>
  <si>
    <t>Inversión total m/p</t>
  </si>
  <si>
    <t>Inversión privada m/p</t>
  </si>
  <si>
    <t>Inversión pública m/p</t>
  </si>
  <si>
    <t>Inversión total t/c</t>
  </si>
  <si>
    <t>Inversión privada t/c</t>
  </si>
  <si>
    <t>Inversión pública t/c</t>
  </si>
  <si>
    <t>Inversión total % del PIB</t>
  </si>
  <si>
    <t xml:space="preserve">Inversión privada % del PIB </t>
  </si>
  <si>
    <t>Inversión pública % del PIB</t>
  </si>
  <si>
    <t>PIB Nominal en m/p</t>
  </si>
  <si>
    <t xml:space="preserve"> Para 1925-1938 la Inversión total, pública y privada se tomó de Cárdenas (1987). Este autor cita a Fitzgerald (1981) como fuente de la inversión total y a la Secretaría de la Presidencia (1965) como fuente de la inversión pública. La inversión privada se encontró por diferencia. </t>
  </si>
  <si>
    <t xml:space="preserve"> Santillán y Rosas (1962), Anexo 1 y Anexo 4. Fuente original Informes anuales Nafinsa y Banco de México</t>
  </si>
  <si>
    <t>Nafin 1981, 1950-1970</t>
  </si>
  <si>
    <t xml:space="preserve">Fuente original: </t>
  </si>
  <si>
    <t>Banco de México</t>
  </si>
  <si>
    <t>Nafin 1986: 1960-1969</t>
  </si>
  <si>
    <t>Nafin 1986: 1970-1979</t>
  </si>
  <si>
    <t>PIB real estimado base 1950</t>
  </si>
  <si>
    <t xml:space="preserve">PIB Nominal 1970-1989 </t>
  </si>
  <si>
    <t>3 tc</t>
  </si>
  <si>
    <t>1 tcc</t>
  </si>
  <si>
    <t>4 tc</t>
  </si>
  <si>
    <t>PIB Nominal 1876-1894 Estimado</t>
  </si>
  <si>
    <t>PIB Nominal 1876-1894 estimado</t>
  </si>
  <si>
    <t>Fusión PIB Nominal 1876-1993</t>
  </si>
  <si>
    <t>Impuestos</t>
  </si>
  <si>
    <t>PIBR</t>
  </si>
  <si>
    <t>S Primario</t>
  </si>
  <si>
    <t>S Secundario</t>
  </si>
  <si>
    <t>S Terciario</t>
  </si>
  <si>
    <t>01 - 80</t>
  </si>
  <si>
    <t>02 - 80</t>
  </si>
  <si>
    <t>03 - 80</t>
  </si>
  <si>
    <t>04 - 80</t>
  </si>
  <si>
    <t>01 - 81</t>
  </si>
  <si>
    <t>02 - 81</t>
  </si>
  <si>
    <t>03 - 81</t>
  </si>
  <si>
    <t>04 - 81</t>
  </si>
  <si>
    <t>01 - 82</t>
  </si>
  <si>
    <t>02 - 82</t>
  </si>
  <si>
    <t>03 - 82</t>
  </si>
  <si>
    <t>04 - 82</t>
  </si>
  <si>
    <t>01 - 83</t>
  </si>
  <si>
    <t>02 - 83</t>
  </si>
  <si>
    <t>03 - 83</t>
  </si>
  <si>
    <t>04 - 83</t>
  </si>
  <si>
    <t>01 - 84</t>
  </si>
  <si>
    <t>02 - 84</t>
  </si>
  <si>
    <t>03 - 84</t>
  </si>
  <si>
    <t>04 - 84</t>
  </si>
  <si>
    <t>01 - 85</t>
  </si>
  <si>
    <t>02 - 85</t>
  </si>
  <si>
    <t>03 - 85</t>
  </si>
  <si>
    <t>04 - 85</t>
  </si>
  <si>
    <t>01 - 86</t>
  </si>
  <si>
    <t>02 - 86</t>
  </si>
  <si>
    <t>03 - 86</t>
  </si>
  <si>
    <t>04 - 86</t>
  </si>
  <si>
    <t>01 - 87</t>
  </si>
  <si>
    <t>02 - 87</t>
  </si>
  <si>
    <t>03 - 87</t>
  </si>
  <si>
    <t>04 - 87</t>
  </si>
  <si>
    <t>01 - 88</t>
  </si>
  <si>
    <t>02 - 88</t>
  </si>
  <si>
    <t>03 - 88</t>
  </si>
  <si>
    <t>04 - 88</t>
  </si>
  <si>
    <t>01 - 89</t>
  </si>
  <si>
    <t>02 - 89</t>
  </si>
  <si>
    <t>03 - 89</t>
  </si>
  <si>
    <t>04 - 89</t>
  </si>
  <si>
    <t>01 - 90</t>
  </si>
  <si>
    <t>02 - 90</t>
  </si>
  <si>
    <t>03 - 90</t>
  </si>
  <si>
    <t>04 - 90</t>
  </si>
  <si>
    <t>PIBR trimestral, estructura porcentual</t>
  </si>
  <si>
    <t>PIBR trimestral, tasas de cambio trimestrales</t>
  </si>
  <si>
    <t>PIB Nominal 1993-2025</t>
  </si>
  <si>
    <t>5 tc</t>
  </si>
  <si>
    <t>Ya sea a nivel anual o trimestral el cambio de metodología del INEGI con base 2018 muestra un salto en 1993</t>
  </si>
  <si>
    <t>Fusión PIB Nominal mp 1876-2025</t>
  </si>
  <si>
    <t>Advertencia: Este ejercicio es claramente una aproximación gruesa sin validez estadística. Se presenta solo para fines de ilustración de como pudieron comportarse estas variables.</t>
  </si>
  <si>
    <t>Nótese que la tendencia refleja una estructura en este periodo</t>
  </si>
  <si>
    <t>Nótese que la tendencia refleja que no hay una estructura en este periodo</t>
  </si>
  <si>
    <t>Nótese que la tendencia refleja una estructura de corto plazo</t>
  </si>
  <si>
    <t>En consecuencia, detectamos las siguientes estructuras de largo y corto plazo: i) de largo plazo, 1895-2025;  ii) de corto plazo, 1895-1912; iii) de corto plazo, 1913-1926; iv) de corto plazo, 1926-1932; v) de largo plazo, 1933-1982; y vi) de largo plazo, 1983-2025. Observen el coeficiente de la regresión R(2) para conocer la significación de la tendencia.</t>
  </si>
  <si>
    <t>Nótese la baja del PIB fuera de la tendencia de 2019 a 2025</t>
  </si>
  <si>
    <t>Nótese que la tendencia refleja una estructura de largo plazo. Nótese también la caída fuera de la tendencia en 2019, pero el retorno a la misma en 2023.</t>
  </si>
  <si>
    <t>PIBN md</t>
  </si>
  <si>
    <t>Tipo de cambio pd</t>
  </si>
  <si>
    <t>Población en millones</t>
  </si>
  <si>
    <t>PIBN per cápita dólares</t>
  </si>
  <si>
    <t>PIB</t>
  </si>
  <si>
    <t>Consumo privado</t>
  </si>
  <si>
    <t>Consumo gobierno</t>
  </si>
  <si>
    <t>Inversión</t>
  </si>
  <si>
    <t>Variación de existencias</t>
  </si>
  <si>
    <t>Contribución al cambio</t>
  </si>
  <si>
    <t>Cálculo de tasas anuales con contribuciones ajustadas</t>
  </si>
  <si>
    <t>PIB en pesos 1980 y pesos de 2013</t>
  </si>
  <si>
    <t>Variación de inventarios</t>
  </si>
  <si>
    <t>Exportaciones</t>
  </si>
  <si>
    <t>Importaciones</t>
  </si>
  <si>
    <t>Tasa PIB de BDH</t>
  </si>
  <si>
    <t xml:space="preserve">Tasa </t>
  </si>
  <si>
    <t>PIB 1950</t>
  </si>
  <si>
    <t>Minimización a cero</t>
  </si>
  <si>
    <t>Factor de ajuste</t>
  </si>
  <si>
    <t>PIB tc</t>
  </si>
  <si>
    <t>Estructura 1960-1993, INEGI (2014), Información económica agregada, Oferta y demanda global, Cuadro 8.16</t>
  </si>
  <si>
    <t>Estructura 1993-2010, INEGI, BIE, Cuadro de Oferta y demanda global (Base 2013)</t>
  </si>
  <si>
    <t>PIB base 1950</t>
  </si>
  <si>
    <t>Cáculo del PIB con el encadenamiento de tasas de cambio de 2010 a 1960</t>
  </si>
  <si>
    <t>Observaciones en dos estructuras distintas, 1960-1993 y 1993-2010</t>
  </si>
  <si>
    <t>Tasas de crecimiento observaciones originales</t>
  </si>
  <si>
    <t>Verificación de suma</t>
  </si>
  <si>
    <t>Estructura porcentual observaciones originales</t>
  </si>
  <si>
    <t>Cáculo del PIB con la estructura porcentual de 2010 a 1960</t>
  </si>
  <si>
    <t xml:space="preserve">Contribución a las tasas de cambio ajustadas </t>
  </si>
  <si>
    <t>Coef. de Corr. Tasas originales Vs ajustadas</t>
  </si>
  <si>
    <t>Cáculo del PIB con el encadenamiento de tasas de cambio ajustadas de 2010 a 1960</t>
  </si>
  <si>
    <t>Estructura porcentual con observaciones calculadas con tasas ajustadas</t>
  </si>
  <si>
    <t>Promedio entre los pesos de las variables originales y los pesos que se obtuvieron con las tasas ajustadas.</t>
  </si>
  <si>
    <t>PIB real estimación 1895=100</t>
  </si>
  <si>
    <t>PIB real estimación tc</t>
  </si>
  <si>
    <t>Inflación promedio</t>
  </si>
  <si>
    <t>PIB real EU 1895=100</t>
  </si>
  <si>
    <t>PIB real EU tc</t>
  </si>
  <si>
    <t>Precio plata en centavos de dólar</t>
  </si>
  <si>
    <t>Precio petróleo dólares por barril</t>
  </si>
  <si>
    <t>Cuadro 2. Estimaciones PIB real, 1911-1920</t>
  </si>
  <si>
    <t>PIB Real Maddison 1895=100</t>
  </si>
  <si>
    <t>PIB real Heath 1895=100</t>
  </si>
  <si>
    <t>PIB Real Martín 1895=100</t>
  </si>
  <si>
    <t>Tasa de cambio en %</t>
  </si>
  <si>
    <t>Maddison</t>
  </si>
  <si>
    <t>Heath</t>
  </si>
  <si>
    <t>Martín</t>
  </si>
  <si>
    <t>Promedio 1911-1920</t>
  </si>
  <si>
    <t>Promedio 1911-1915</t>
  </si>
  <si>
    <t>Promedio 1916-1920</t>
  </si>
  <si>
    <t>Cuadro 1. PIB real y variables seleccionadas</t>
  </si>
  <si>
    <t>Nótese que la tendencia refleja que quizá estemos manejando dos estructuras distintas</t>
  </si>
  <si>
    <t>Nótese que la tendencia refleja una estructura de largo plazo que sugiere que hacia el final del periodo, en 1978-1981, se estaba creciendo por encima de la tendencia</t>
  </si>
  <si>
    <t>PIB Real 1950=100</t>
  </si>
  <si>
    <t>Sector Primario</t>
  </si>
  <si>
    <t>Sector Secundario</t>
  </si>
  <si>
    <t>Minería</t>
  </si>
  <si>
    <t>Electricidad</t>
  </si>
  <si>
    <t>Construcción</t>
  </si>
  <si>
    <t>Manufacturas</t>
  </si>
  <si>
    <t>Sector terciario</t>
  </si>
  <si>
    <t>Comercio</t>
  </si>
  <si>
    <t>Transportes</t>
  </si>
  <si>
    <t>Otros servicios</t>
  </si>
  <si>
    <t>Suma de verificación total</t>
  </si>
  <si>
    <t>Suma de verificación Secundaria</t>
  </si>
  <si>
    <t>Suma de verificación Terciaria</t>
  </si>
  <si>
    <t>PIB Sectorial</t>
  </si>
  <si>
    <t>1895-1910</t>
  </si>
  <si>
    <t>1911-1920 (Estimación)</t>
  </si>
  <si>
    <t>Productividad total y sectorial, 1921-1930</t>
  </si>
  <si>
    <t>Productividad total y sectorial, 1930-1940</t>
  </si>
  <si>
    <t>Productividad total y sectorial, 1940-1950</t>
  </si>
  <si>
    <t>Productividad total y sectorial, 1950-1960</t>
  </si>
  <si>
    <t>Productividad total y sectorial, 1960-1970</t>
  </si>
  <si>
    <t>Productividad total y sectorial, 1970-1980</t>
  </si>
  <si>
    <t>Productividad total y sectorial, 1980-1990</t>
  </si>
  <si>
    <t>Productividad total y sectorial, 1990-2000</t>
  </si>
  <si>
    <t>Productividad total y sectorial, 1981-2000</t>
  </si>
  <si>
    <t>Tasa</t>
  </si>
  <si>
    <t>Participación</t>
  </si>
  <si>
    <t>Contribución</t>
  </si>
  <si>
    <t xml:space="preserve">PIB Real </t>
  </si>
  <si>
    <t>PIB total</t>
  </si>
  <si>
    <t>1. PIB real en mp de 1950</t>
  </si>
  <si>
    <t>2. Población ocupada personas</t>
  </si>
  <si>
    <t>3. Productividad (1/2)</t>
  </si>
  <si>
    <t>4. Productividad, tasa de cambio</t>
  </si>
  <si>
    <t>Sector primario</t>
  </si>
  <si>
    <t>Sector secundario</t>
  </si>
  <si>
    <t>1921-1932</t>
  </si>
  <si>
    <t>1935-1940</t>
  </si>
  <si>
    <t>Sector Terciario</t>
  </si>
  <si>
    <t xml:space="preserve">Fuente: INEGI (2014). Calculos propios. La productividad se calculo como el PIB total y sectorial dividido por la población ocupada en la economía y sector. </t>
  </si>
  <si>
    <t xml:space="preserve">Fuente: INEGI (2014). Calculos propios. La productividad se calculó como el PIB total y sectorial dividido por la población ocupada en la economía y sector. </t>
  </si>
  <si>
    <t>1941-1946</t>
  </si>
  <si>
    <t>1947-1952</t>
  </si>
  <si>
    <t>1953-1958</t>
  </si>
  <si>
    <t>INEGI, BIE</t>
  </si>
  <si>
    <r>
      <rPr>
        <b/>
        <sz val="12"/>
        <color theme="1"/>
        <rFont val="Times New Roman"/>
        <family val="1"/>
      </rPr>
      <t xml:space="preserve">Nota: </t>
    </r>
    <r>
      <rPr>
        <sz val="12"/>
        <color theme="1"/>
        <rFont val="Times New Roman"/>
        <family val="1"/>
      </rPr>
      <t>Los datos de 1950 a 1959 provienen de Nafin 1974: 1950-1970; los datos de 1960 a 1969 provienen de Nafin 1986: 1950-1970; los datos de 1970 a 1979 provienen de Nafin 1986: 1950-1979; los datos de 1980-1992 provinene de Macroasesoría (1991 y 1995): 1980-1992. Los datos de 1993-2000 provienen de INEGI, BIE.</t>
    </r>
  </si>
  <si>
    <t>PIBR trimestral, mp de 1950</t>
  </si>
  <si>
    <t>1959-1964</t>
  </si>
  <si>
    <t>LN PIBR</t>
  </si>
  <si>
    <t>1964-1970</t>
  </si>
  <si>
    <t>1970-1976</t>
  </si>
  <si>
    <t>1976-1982</t>
  </si>
  <si>
    <t>1982-1988</t>
  </si>
  <si>
    <t>PIB Nominal Año base 1993</t>
  </si>
  <si>
    <t>6tc</t>
  </si>
  <si>
    <t>PIB Nominal 1993-2025 Banxico</t>
  </si>
  <si>
    <r>
      <t xml:space="preserve">La fusión de series del PIB a precios corrientes no es fácil reconstruirla. Aquí presentamos diversas fuentes en diferentes tramos. Cuando son coincidentes tratamos de identificar la serie que puede ser la más cerca a las cifras oficiales y estar </t>
    </r>
    <r>
      <rPr>
        <b/>
        <sz val="11"/>
        <color theme="1"/>
        <rFont val="Times New Roman"/>
        <family val="1"/>
      </rPr>
      <t xml:space="preserve">actualizada. </t>
    </r>
    <r>
      <rPr>
        <sz val="11"/>
        <color theme="1"/>
        <rFont val="Times New Roman"/>
        <family val="1"/>
      </rPr>
      <t>La serie de Banxico la tomamos de 2004 en adelante por considerar que es la más actualizada.</t>
    </r>
  </si>
  <si>
    <t>7 t/c</t>
  </si>
  <si>
    <t>Fuente: Presidencia de la República</t>
  </si>
  <si>
    <t>Inversión total %PIB</t>
  </si>
  <si>
    <t>Inversión privada %PIB</t>
  </si>
  <si>
    <t>Inversión pública %PIB</t>
  </si>
  <si>
    <t>Presidencia de la República (1997) Apéndice Cuadro 1</t>
  </si>
  <si>
    <t>1989-1994</t>
  </si>
  <si>
    <t>1995-2000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</si>
</sst>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3" formatCode="_-* #,##0.00\ _€_-;\-* #,##0.00\ _€_-;_-* &quot;-&quot;??\ _€_-;_-@_-"/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_-* #,##0.0\ _€_-;\-* #,##0.0\ _€_-;_-* &quot;-&quot;??\ _€_-;_-@_-"/>
    <numFmt numFmtId="170" formatCode="#,##0.0_ ;\-#,##0.0\ "/>
    <numFmt numFmtId="171" formatCode="_(* #,##0.00_);_(* \(#,##0.00\);_(* &quot;-&quot;??_);_(@_)"/>
    <numFmt numFmtId="172" formatCode="&quot;Ene-Mar&quot;\ yyyy"/>
    <numFmt numFmtId="173" formatCode="&quot;Abr-Jun&quot;\ yyyy"/>
    <numFmt numFmtId="174" formatCode="&quot;Jul-Sep&quot;\ yyyy"/>
    <numFmt numFmtId="175" formatCode="&quot;Oct-Dic&quot;\ yyyy"/>
    <numFmt numFmtId="176" formatCode="General_)"/>
    <numFmt numFmtId="177" formatCode="######"/>
    <numFmt numFmtId="178" formatCode="###\ ###\ ###\ ##0"/>
    <numFmt numFmtId="179" formatCode="0.0000"/>
    <numFmt numFmtId="180" formatCode="#,##0.000"/>
    <numFmt numFmtId="181" formatCode="0.000"/>
    <numFmt numFmtId="182" formatCode="_(* #,##0_);_(* \(#,##0\);_(* &quot;-&quot;??_);_(@_)"/>
  </numFmts>
  <fonts count="3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theme="1"/>
      <name val="Times New Roman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Helv"/>
    </font>
    <font>
      <sz val="11"/>
      <name val="Calibri"/>
      <family val="2"/>
    </font>
    <font>
      <b/>
      <sz val="12"/>
      <name val="Times New Roman"/>
      <family val="1"/>
    </font>
    <font>
      <sz val="10"/>
      <name val="Arial"/>
      <family val="2"/>
    </font>
    <font>
      <sz val="10"/>
      <name val="Courier"/>
      <family val="3"/>
    </font>
    <font>
      <sz val="12"/>
      <color rgb="FF0070C0"/>
      <name val="Times New Roman"/>
      <family val="1"/>
    </font>
    <font>
      <sz val="10"/>
      <name val="MS Sans Serif"/>
      <family val="2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4" tint="-0.499984740745262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2"/>
    </font>
    <font>
      <b/>
      <sz val="11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9" fillId="0" borderId="0" applyFont="0" applyFill="0" applyBorder="0" applyAlignment="0" applyProtection="0"/>
    <xf numFmtId="0" fontId="11" fillId="0" borderId="0"/>
    <xf numFmtId="0" fontId="14" fillId="0" borderId="0"/>
    <xf numFmtId="0" fontId="9" fillId="0" borderId="0"/>
    <xf numFmtId="0" fontId="16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0" fontId="20" fillId="0" borderId="0" applyNumberFormat="0" applyFill="0" applyBorder="0" applyAlignment="0" applyProtection="0"/>
    <xf numFmtId="0" fontId="9" fillId="0" borderId="0"/>
    <xf numFmtId="171" fontId="16" fillId="0" borderId="0" applyFont="0" applyFill="0" applyBorder="0" applyAlignment="0" applyProtection="0"/>
    <xf numFmtId="0" fontId="21" fillId="0" borderId="0"/>
    <xf numFmtId="0" fontId="23" fillId="0" borderId="0"/>
    <xf numFmtId="176" fontId="2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26" fillId="0" borderId="0"/>
  </cellStyleXfs>
  <cellXfs count="447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3" fillId="0" borderId="1" xfId="0" applyFont="1" applyBorder="1"/>
    <xf numFmtId="165" fontId="3" fillId="0" borderId="0" xfId="0" applyNumberFormat="1" applyFont="1" applyFill="1" applyAlignment="1">
      <alignment horizontal="center"/>
    </xf>
    <xf numFmtId="0" fontId="3" fillId="0" borderId="1" xfId="0" applyFont="1" applyFill="1" applyBorder="1"/>
    <xf numFmtId="165" fontId="3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165" fontId="10" fillId="3" borderId="0" xfId="0" applyNumberFormat="1" applyFont="1" applyFill="1"/>
    <xf numFmtId="0" fontId="13" fillId="0" borderId="0" xfId="0" applyFont="1" applyFill="1" applyBorder="1"/>
    <xf numFmtId="0" fontId="12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3" fontId="13" fillId="5" borderId="0" xfId="0" applyNumberFormat="1" applyFont="1" applyFill="1" applyBorder="1" applyAlignment="1">
      <alignment horizontal="center"/>
    </xf>
    <xf numFmtId="165" fontId="13" fillId="0" borderId="0" xfId="0" applyNumberFormat="1" applyFont="1" applyFill="1" applyBorder="1" applyAlignment="1">
      <alignment horizontal="center"/>
    </xf>
    <xf numFmtId="165" fontId="13" fillId="5" borderId="0" xfId="0" applyNumberFormat="1" applyFont="1" applyFill="1" applyBorder="1" applyAlignment="1">
      <alignment horizontal="center"/>
    </xf>
    <xf numFmtId="165" fontId="13" fillId="6" borderId="0" xfId="0" applyNumberFormat="1" applyFont="1" applyFill="1" applyBorder="1" applyAlignment="1">
      <alignment horizontal="center"/>
    </xf>
    <xf numFmtId="3" fontId="13" fillId="7" borderId="0" xfId="0" applyNumberFormat="1" applyFont="1" applyFill="1" applyBorder="1" applyAlignment="1">
      <alignment horizontal="center"/>
    </xf>
    <xf numFmtId="165" fontId="13" fillId="7" borderId="0" xfId="0" applyNumberFormat="1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166" fontId="13" fillId="7" borderId="0" xfId="0" applyNumberFormat="1" applyFont="1" applyFill="1" applyBorder="1" applyAlignment="1">
      <alignment horizontal="center"/>
    </xf>
    <xf numFmtId="165" fontId="3" fillId="0" borderId="1" xfId="0" applyNumberFormat="1" applyFont="1" applyBorder="1"/>
    <xf numFmtId="167" fontId="3" fillId="8" borderId="0" xfId="3" applyNumberFormat="1" applyFont="1" applyFill="1"/>
    <xf numFmtId="167" fontId="3" fillId="0" borderId="0" xfId="3" applyNumberFormat="1" applyFont="1"/>
    <xf numFmtId="167" fontId="3" fillId="0" borderId="0" xfId="3" applyNumberFormat="1" applyFont="1" applyFill="1" applyBorder="1" applyAlignment="1">
      <alignment wrapText="1"/>
    </xf>
    <xf numFmtId="167" fontId="3" fillId="0" borderId="0" xfId="3" applyNumberFormat="1" applyFont="1" applyBorder="1"/>
    <xf numFmtId="0" fontId="3" fillId="0" borderId="0" xfId="0" applyFont="1" applyBorder="1"/>
    <xf numFmtId="3" fontId="13" fillId="8" borderId="0" xfId="0" applyNumberFormat="1" applyFont="1" applyFill="1" applyBorder="1" applyAlignment="1">
      <alignment horizontal="right"/>
    </xf>
    <xf numFmtId="3" fontId="13" fillId="9" borderId="0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167" fontId="13" fillId="9" borderId="0" xfId="3" applyNumberFormat="1" applyFont="1" applyFill="1" applyBorder="1" applyAlignment="1">
      <alignment horizontal="center"/>
    </xf>
    <xf numFmtId="165" fontId="3" fillId="0" borderId="0" xfId="3" applyNumberFormat="1" applyFont="1"/>
    <xf numFmtId="167" fontId="13" fillId="3" borderId="0" xfId="0" applyNumberFormat="1" applyFont="1" applyFill="1" applyBorder="1"/>
    <xf numFmtId="167" fontId="13" fillId="8" borderId="0" xfId="0" applyNumberFormat="1" applyFont="1" applyFill="1" applyBorder="1"/>
    <xf numFmtId="167" fontId="13" fillId="9" borderId="0" xfId="0" applyNumberFormat="1" applyFont="1" applyFill="1" applyBorder="1"/>
    <xf numFmtId="167" fontId="13" fillId="10" borderId="0" xfId="0" applyNumberFormat="1" applyFont="1" applyFill="1" applyBorder="1"/>
    <xf numFmtId="167" fontId="13" fillId="3" borderId="1" xfId="0" applyNumberFormat="1" applyFont="1" applyFill="1" applyBorder="1"/>
    <xf numFmtId="165" fontId="3" fillId="0" borderId="0" xfId="3" applyNumberFormat="1" applyFont="1" applyAlignment="1">
      <alignment horizontal="center"/>
    </xf>
    <xf numFmtId="0" fontId="3" fillId="3" borderId="0" xfId="0" applyFont="1" applyFill="1"/>
    <xf numFmtId="165" fontId="2" fillId="0" borderId="0" xfId="0" applyNumberFormat="1" applyFont="1" applyFill="1" applyBorder="1"/>
    <xf numFmtId="167" fontId="3" fillId="3" borderId="0" xfId="3" applyNumberFormat="1" applyFont="1" applyFill="1"/>
    <xf numFmtId="167" fontId="13" fillId="0" borderId="0" xfId="0" applyNumberFormat="1" applyFont="1" applyFill="1" applyBorder="1"/>
    <xf numFmtId="167" fontId="13" fillId="0" borderId="1" xfId="0" applyNumberFormat="1" applyFont="1" applyFill="1" applyBorder="1"/>
    <xf numFmtId="0" fontId="13" fillId="0" borderId="1" xfId="0" applyFont="1" applyFill="1" applyBorder="1" applyAlignment="1">
      <alignment horizontal="center"/>
    </xf>
    <xf numFmtId="165" fontId="3" fillId="0" borderId="0" xfId="0" applyNumberFormat="1" applyFont="1" applyFill="1" applyAlignment="1">
      <alignment horizontal="right"/>
    </xf>
    <xf numFmtId="165" fontId="8" fillId="3" borderId="0" xfId="0" applyNumberFormat="1" applyFont="1" applyFill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3" fillId="3" borderId="0" xfId="0" applyNumberFormat="1" applyFont="1" applyFill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0" fontId="5" fillId="0" borderId="1" xfId="0" applyFont="1" applyFill="1" applyBorder="1" applyAlignment="1">
      <alignment horizontal="center" vertical="center" wrapText="1"/>
    </xf>
    <xf numFmtId="167" fontId="3" fillId="0" borderId="0" xfId="3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Alignment="1">
      <alignment horizontal="right"/>
    </xf>
    <xf numFmtId="3" fontId="10" fillId="3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65" fontId="10" fillId="3" borderId="0" xfId="0" applyNumberFormat="1" applyFont="1" applyFill="1" applyAlignment="1">
      <alignment horizontal="right"/>
    </xf>
    <xf numFmtId="166" fontId="3" fillId="0" borderId="0" xfId="0" applyNumberFormat="1" applyFont="1"/>
    <xf numFmtId="166" fontId="3" fillId="0" borderId="0" xfId="0" applyNumberFormat="1" applyFont="1" applyFill="1" applyBorder="1" applyAlignment="1">
      <alignment horizontal="right" vertical="center" wrapText="1"/>
    </xf>
    <xf numFmtId="3" fontId="13" fillId="3" borderId="0" xfId="0" applyNumberFormat="1" applyFont="1" applyFill="1" applyBorder="1" applyAlignment="1">
      <alignment horizontal="right"/>
    </xf>
    <xf numFmtId="3" fontId="15" fillId="5" borderId="0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165" fontId="3" fillId="0" borderId="0" xfId="3" applyNumberFormat="1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3" fontId="13" fillId="0" borderId="0" xfId="0" applyNumberFormat="1" applyFont="1" applyFill="1" applyBorder="1" applyAlignment="1">
      <alignment horizontal="right"/>
    </xf>
    <xf numFmtId="165" fontId="13" fillId="0" borderId="1" xfId="0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1" xfId="0" applyNumberFormat="1" applyFont="1" applyBorder="1"/>
    <xf numFmtId="168" fontId="3" fillId="0" borderId="0" xfId="3" applyNumberFormat="1" applyFont="1" applyFill="1" applyBorder="1" applyAlignment="1">
      <alignment horizontal="right" vertical="center" wrapText="1"/>
    </xf>
    <xf numFmtId="168" fontId="3" fillId="0" borderId="0" xfId="3" applyNumberFormat="1" applyFont="1"/>
    <xf numFmtId="0" fontId="1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67" fontId="3" fillId="3" borderId="0" xfId="3" applyNumberFormat="1" applyFont="1" applyFill="1" applyBorder="1" applyAlignment="1">
      <alignment horizontal="right" vertical="center" wrapText="1"/>
    </xf>
    <xf numFmtId="170" fontId="13" fillId="0" borderId="0" xfId="0" applyNumberFormat="1" applyFont="1" applyFill="1" applyBorder="1"/>
    <xf numFmtId="0" fontId="3" fillId="0" borderId="0" xfId="0" applyFont="1" applyAlignment="1">
      <alignment wrapText="1"/>
    </xf>
    <xf numFmtId="169" fontId="13" fillId="3" borderId="0" xfId="0" applyNumberFormat="1" applyFont="1" applyFill="1" applyBorder="1" applyAlignment="1">
      <alignment wrapText="1"/>
    </xf>
    <xf numFmtId="3" fontId="13" fillId="11" borderId="0" xfId="0" applyNumberFormat="1" applyFont="1" applyFill="1" applyBorder="1" applyAlignment="1">
      <alignment horizontal="right"/>
    </xf>
    <xf numFmtId="167" fontId="13" fillId="11" borderId="0" xfId="0" applyNumberFormat="1" applyFont="1" applyFill="1" applyBorder="1"/>
    <xf numFmtId="169" fontId="13" fillId="11" borderId="0" xfId="0" applyNumberFormat="1" applyFont="1" applyFill="1" applyBorder="1" applyAlignment="1">
      <alignment wrapText="1"/>
    </xf>
    <xf numFmtId="169" fontId="13" fillId="11" borderId="0" xfId="0" applyNumberFormat="1" applyFont="1" applyFill="1" applyBorder="1"/>
    <xf numFmtId="0" fontId="3" fillId="11" borderId="0" xfId="0" applyFont="1" applyFill="1"/>
    <xf numFmtId="0" fontId="3" fillId="8" borderId="0" xfId="0" applyFont="1" applyFill="1"/>
    <xf numFmtId="166" fontId="3" fillId="8" borderId="0" xfId="0" applyNumberFormat="1" applyFont="1" applyFill="1"/>
    <xf numFmtId="165" fontId="3" fillId="8" borderId="0" xfId="0" applyNumberFormat="1" applyFont="1" applyFill="1"/>
    <xf numFmtId="3" fontId="3" fillId="8" borderId="0" xfId="0" applyNumberFormat="1" applyFont="1" applyFill="1"/>
    <xf numFmtId="170" fontId="13" fillId="8" borderId="0" xfId="0" applyNumberFormat="1" applyFont="1" applyFill="1" applyBorder="1"/>
    <xf numFmtId="170" fontId="13" fillId="9" borderId="0" xfId="0" applyNumberFormat="1" applyFont="1" applyFill="1" applyBorder="1"/>
    <xf numFmtId="0" fontId="12" fillId="4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66" fontId="13" fillId="0" borderId="0" xfId="0" applyNumberFormat="1" applyFont="1" applyFill="1" applyBorder="1" applyAlignment="1">
      <alignment horizontal="right"/>
    </xf>
    <xf numFmtId="166" fontId="13" fillId="7" borderId="0" xfId="0" applyNumberFormat="1" applyFont="1" applyFill="1" applyBorder="1" applyAlignment="1">
      <alignment horizontal="right"/>
    </xf>
    <xf numFmtId="166" fontId="8" fillId="0" borderId="0" xfId="0" applyNumberFormat="1" applyFont="1" applyFill="1" applyBorder="1" applyAlignment="1">
      <alignment horizontal="right"/>
    </xf>
    <xf numFmtId="165" fontId="13" fillId="5" borderId="0" xfId="0" applyNumberFormat="1" applyFont="1" applyFill="1" applyBorder="1" applyAlignment="1">
      <alignment horizontal="right"/>
    </xf>
    <xf numFmtId="165" fontId="13" fillId="6" borderId="0" xfId="0" applyNumberFormat="1" applyFont="1" applyFill="1" applyBorder="1" applyAlignment="1">
      <alignment horizontal="right"/>
    </xf>
    <xf numFmtId="166" fontId="13" fillId="6" borderId="0" xfId="0" applyNumberFormat="1" applyFont="1" applyFill="1" applyBorder="1" applyAlignment="1">
      <alignment horizontal="right"/>
    </xf>
    <xf numFmtId="3" fontId="13" fillId="5" borderId="0" xfId="0" applyNumberFormat="1" applyFont="1" applyFill="1" applyBorder="1" applyAlignment="1">
      <alignment horizontal="right"/>
    </xf>
    <xf numFmtId="165" fontId="13" fillId="7" borderId="0" xfId="0" applyNumberFormat="1" applyFont="1" applyFill="1" applyBorder="1" applyAlignment="1">
      <alignment horizontal="right"/>
    </xf>
    <xf numFmtId="3" fontId="13" fillId="7" borderId="0" xfId="0" applyNumberFormat="1" applyFont="1" applyFill="1" applyBorder="1" applyAlignment="1">
      <alignment horizontal="right"/>
    </xf>
    <xf numFmtId="165" fontId="3" fillId="3" borderId="0" xfId="3" applyNumberFormat="1" applyFont="1" applyFill="1"/>
    <xf numFmtId="165" fontId="3" fillId="3" borderId="0" xfId="3" applyNumberFormat="1" applyFont="1" applyFill="1" applyAlignment="1">
      <alignment horizontal="center"/>
    </xf>
    <xf numFmtId="0" fontId="3" fillId="0" borderId="0" xfId="0" applyFont="1" applyBorder="1" applyAlignment="1">
      <alignment horizontal="center"/>
    </xf>
    <xf numFmtId="3" fontId="13" fillId="3" borderId="0" xfId="0" applyNumberFormat="1" applyFont="1" applyFill="1" applyBorder="1" applyAlignment="1">
      <alignment horizontal="right" vertical="center" wrapText="1"/>
    </xf>
    <xf numFmtId="165" fontId="13" fillId="3" borderId="0" xfId="0" applyNumberFormat="1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right" vertical="center" wrapText="1"/>
    </xf>
    <xf numFmtId="165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3" fontId="3" fillId="3" borderId="0" xfId="0" applyNumberFormat="1" applyFont="1" applyFill="1" applyBorder="1" applyAlignment="1">
      <alignment horizontal="right"/>
    </xf>
    <xf numFmtId="3" fontId="13" fillId="6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15" fillId="0" borderId="0" xfId="14" applyFont="1"/>
    <xf numFmtId="0" fontId="15" fillId="0" borderId="0" xfId="14" applyFont="1" applyBorder="1"/>
    <xf numFmtId="0" fontId="15" fillId="0" borderId="6" xfId="14" applyFont="1" applyBorder="1" applyAlignment="1">
      <alignment horizontal="center"/>
    </xf>
    <xf numFmtId="3" fontId="15" fillId="0" borderId="6" xfId="14" applyNumberFormat="1" applyFont="1" applyBorder="1" applyAlignment="1">
      <alignment horizontal="center"/>
    </xf>
    <xf numFmtId="0" fontId="15" fillId="0" borderId="0" xfId="14" applyFont="1" applyBorder="1" applyAlignment="1">
      <alignment horizontal="center"/>
    </xf>
    <xf numFmtId="17" fontId="12" fillId="0" borderId="0" xfId="14" applyNumberFormat="1" applyFont="1" applyFill="1" applyBorder="1" applyAlignment="1">
      <alignment horizontal="center"/>
    </xf>
    <xf numFmtId="3" fontId="15" fillId="0" borderId="0" xfId="14" applyNumberFormat="1" applyFont="1"/>
    <xf numFmtId="3" fontId="15" fillId="0" borderId="0" xfId="14" applyNumberFormat="1" applyFont="1" applyBorder="1"/>
    <xf numFmtId="165" fontId="15" fillId="0" borderId="0" xfId="14" applyNumberFormat="1" applyFont="1" applyBorder="1"/>
    <xf numFmtId="4" fontId="15" fillId="0" borderId="0" xfId="14" applyNumberFormat="1" applyFont="1" applyBorder="1"/>
    <xf numFmtId="165" fontId="15" fillId="0" borderId="0" xfId="14" applyNumberFormat="1" applyFont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5" fillId="0" borderId="0" xfId="7" applyFont="1" applyAlignment="1">
      <alignment horizontal="center"/>
    </xf>
    <xf numFmtId="167" fontId="3" fillId="0" borderId="0" xfId="8" applyNumberFormat="1" applyFont="1" applyAlignment="1">
      <alignment horizontal="center"/>
    </xf>
    <xf numFmtId="0" fontId="5" fillId="0" borderId="0" xfId="7" applyFont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5" fillId="0" borderId="1" xfId="7" applyFont="1" applyBorder="1" applyAlignment="1">
      <alignment horizontal="center"/>
    </xf>
    <xf numFmtId="167" fontId="3" fillId="0" borderId="1" xfId="8" applyNumberFormat="1" applyFont="1" applyBorder="1" applyAlignment="1">
      <alignment horizontal="center"/>
    </xf>
    <xf numFmtId="3" fontId="13" fillId="15" borderId="0" xfId="0" applyNumberFormat="1" applyFont="1" applyFill="1" applyBorder="1" applyAlignment="1">
      <alignment horizontal="center" vertical="center" wrapText="1"/>
    </xf>
    <xf numFmtId="3" fontId="13" fillId="15" borderId="1" xfId="0" applyNumberFormat="1" applyFont="1" applyFill="1" applyBorder="1" applyAlignment="1">
      <alignment horizontal="center" vertical="center" wrapText="1"/>
    </xf>
    <xf numFmtId="3" fontId="3" fillId="15" borderId="0" xfId="0" applyNumberFormat="1" applyFont="1" applyFill="1"/>
    <xf numFmtId="3" fontId="3" fillId="15" borderId="1" xfId="0" applyNumberFormat="1" applyFont="1" applyFill="1" applyBorder="1"/>
    <xf numFmtId="166" fontId="13" fillId="15" borderId="0" xfId="0" applyNumberFormat="1" applyFont="1" applyFill="1" applyBorder="1" applyAlignment="1">
      <alignment horizontal="right" vertical="center" wrapText="1"/>
    </xf>
    <xf numFmtId="165" fontId="3" fillId="0" borderId="0" xfId="3" applyNumberFormat="1" applyFont="1" applyBorder="1"/>
    <xf numFmtId="3" fontId="3" fillId="0" borderId="0" xfId="3" applyNumberFormat="1" applyFont="1"/>
    <xf numFmtId="3" fontId="3" fillId="0" borderId="0" xfId="3" applyNumberFormat="1" applyFont="1" applyBorder="1"/>
    <xf numFmtId="3" fontId="3" fillId="0" borderId="0" xfId="0" applyNumberFormat="1" applyFont="1" applyBorder="1"/>
    <xf numFmtId="165" fontId="3" fillId="0" borderId="0" xfId="3" applyNumberFormat="1" applyFont="1" applyFill="1" applyBorder="1"/>
    <xf numFmtId="166" fontId="13" fillId="3" borderId="0" xfId="0" applyNumberFormat="1" applyFont="1" applyFill="1" applyBorder="1"/>
    <xf numFmtId="166" fontId="13" fillId="3" borderId="1" xfId="0" applyNumberFormat="1" applyFont="1" applyFill="1" applyBorder="1"/>
    <xf numFmtId="3" fontId="3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165" fontId="3" fillId="0" borderId="1" xfId="3" applyNumberFormat="1" applyFont="1" applyFill="1" applyBorder="1"/>
    <xf numFmtId="165" fontId="3" fillId="0" borderId="1" xfId="3" applyNumberFormat="1" applyFont="1" applyBorder="1"/>
    <xf numFmtId="172" fontId="15" fillId="0" borderId="0" xfId="0" applyNumberFormat="1" applyFont="1" applyBorder="1" applyAlignment="1">
      <alignment horizontal="right" vertical="center"/>
    </xf>
    <xf numFmtId="173" fontId="15" fillId="0" borderId="0" xfId="0" applyNumberFormat="1" applyFont="1" applyBorder="1" applyAlignment="1">
      <alignment horizontal="right" vertical="center"/>
    </xf>
    <xf numFmtId="174" fontId="15" fillId="0" borderId="0" xfId="0" applyNumberFormat="1" applyFont="1" applyBorder="1" applyAlignment="1">
      <alignment horizontal="right" vertical="center"/>
    </xf>
    <xf numFmtId="175" fontId="15" fillId="0" borderId="0" xfId="0" applyNumberFormat="1" applyFont="1" applyBorder="1" applyAlignment="1">
      <alignment horizontal="right" vertical="center"/>
    </xf>
    <xf numFmtId="175" fontId="15" fillId="0" borderId="1" xfId="0" applyNumberFormat="1" applyFont="1" applyBorder="1" applyAlignment="1">
      <alignment horizontal="right" vertical="center"/>
    </xf>
    <xf numFmtId="166" fontId="3" fillId="0" borderId="1" xfId="0" applyNumberFormat="1" applyFont="1" applyBorder="1"/>
    <xf numFmtId="168" fontId="3" fillId="0" borderId="1" xfId="3" applyNumberFormat="1" applyFont="1" applyBorder="1"/>
    <xf numFmtId="168" fontId="8" fillId="0" borderId="0" xfId="3" applyNumberFormat="1" applyFont="1" applyFill="1"/>
    <xf numFmtId="165" fontId="8" fillId="0" borderId="0" xfId="0" applyNumberFormat="1" applyFont="1" applyFill="1" applyBorder="1" applyAlignment="1">
      <alignment horizontal="right"/>
    </xf>
    <xf numFmtId="168" fontId="8" fillId="0" borderId="0" xfId="3" applyNumberFormat="1" applyFont="1" applyFill="1" applyBorder="1"/>
    <xf numFmtId="166" fontId="8" fillId="0" borderId="0" xfId="0" applyNumberFormat="1" applyFont="1" applyFill="1"/>
    <xf numFmtId="0" fontId="15" fillId="0" borderId="0" xfId="5" applyFont="1"/>
    <xf numFmtId="3" fontId="15" fillId="0" borderId="0" xfId="17" applyNumberFormat="1" applyFont="1"/>
    <xf numFmtId="3" fontId="15" fillId="0" borderId="0" xfId="5" applyNumberFormat="1" applyFont="1"/>
    <xf numFmtId="2" fontId="15" fillId="0" borderId="0" xfId="5" applyNumberFormat="1" applyFont="1"/>
    <xf numFmtId="3" fontId="15" fillId="0" borderId="0" xfId="17" applyNumberFormat="1" applyFont="1" applyFill="1"/>
    <xf numFmtId="3" fontId="15" fillId="0" borderId="0" xfId="17" applyNumberFormat="1" applyFont="1" applyFill="1" applyBorder="1"/>
    <xf numFmtId="2" fontId="15" fillId="0" borderId="1" xfId="5" applyNumberFormat="1" applyFont="1" applyBorder="1"/>
    <xf numFmtId="166" fontId="15" fillId="0" borderId="0" xfId="5" applyNumberFormat="1" applyFont="1"/>
    <xf numFmtId="3" fontId="8" fillId="0" borderId="1" xfId="5" applyNumberFormat="1" applyFont="1" applyBorder="1"/>
    <xf numFmtId="0" fontId="22" fillId="0" borderId="0" xfId="5" applyFont="1"/>
    <xf numFmtId="0" fontId="15" fillId="0" borderId="0" xfId="5" applyFont="1" applyBorder="1"/>
    <xf numFmtId="177" fontId="22" fillId="0" borderId="0" xfId="16" applyNumberFormat="1" applyFont="1" applyFill="1" applyBorder="1" applyAlignment="1" applyProtection="1">
      <alignment horizontal="left"/>
    </xf>
    <xf numFmtId="177" fontId="15" fillId="0" borderId="0" xfId="16" applyNumberFormat="1" applyFont="1" applyBorder="1" applyAlignment="1" applyProtection="1">
      <alignment horizontal="left"/>
    </xf>
    <xf numFmtId="166" fontId="8" fillId="0" borderId="0" xfId="5" applyNumberFormat="1" applyFont="1"/>
    <xf numFmtId="4" fontId="25" fillId="0" borderId="0" xfId="5" applyNumberFormat="1" applyFont="1"/>
    <xf numFmtId="178" fontId="15" fillId="0" borderId="0" xfId="16" applyNumberFormat="1" applyFont="1" applyBorder="1" applyAlignment="1" applyProtection="1">
      <alignment horizontal="right"/>
    </xf>
    <xf numFmtId="166" fontId="8" fillId="0" borderId="0" xfId="18" applyNumberFormat="1" applyFont="1"/>
    <xf numFmtId="166" fontId="15" fillId="0" borderId="0" xfId="18" applyNumberFormat="1" applyFont="1"/>
    <xf numFmtId="177" fontId="15" fillId="0" borderId="0" xfId="16" applyNumberFormat="1" applyFont="1" applyFill="1" applyBorder="1" applyAlignment="1" applyProtection="1">
      <alignment horizontal="left"/>
    </xf>
    <xf numFmtId="178" fontId="15" fillId="0" borderId="0" xfId="16" applyNumberFormat="1" applyFont="1" applyFill="1" applyBorder="1" applyAlignment="1" applyProtection="1">
      <alignment horizontal="right"/>
    </xf>
    <xf numFmtId="177" fontId="15" fillId="11" borderId="0" xfId="16" applyNumberFormat="1" applyFont="1" applyFill="1" applyBorder="1" applyAlignment="1" applyProtection="1">
      <alignment horizontal="left"/>
    </xf>
    <xf numFmtId="178" fontId="15" fillId="11" borderId="0" xfId="16" applyNumberFormat="1" applyFont="1" applyFill="1" applyBorder="1" applyAlignment="1" applyProtection="1">
      <alignment horizontal="right"/>
    </xf>
    <xf numFmtId="3" fontId="15" fillId="11" borderId="0" xfId="17" applyNumberFormat="1" applyFont="1" applyFill="1" applyBorder="1"/>
    <xf numFmtId="178" fontId="22" fillId="0" borderId="0" xfId="16" applyNumberFormat="1" applyFont="1" applyFill="1" applyBorder="1" applyAlignment="1" applyProtection="1">
      <alignment horizontal="right"/>
    </xf>
    <xf numFmtId="177" fontId="15" fillId="0" borderId="1" xfId="16" applyNumberFormat="1" applyFont="1" applyBorder="1" applyAlignment="1" applyProtection="1">
      <alignment horizontal="left"/>
    </xf>
    <xf numFmtId="166" fontId="8" fillId="0" borderId="1" xfId="5" applyNumberFormat="1" applyFont="1" applyBorder="1"/>
    <xf numFmtId="166" fontId="8" fillId="0" borderId="1" xfId="18" applyNumberFormat="1" applyFont="1" applyBorder="1"/>
    <xf numFmtId="166" fontId="15" fillId="0" borderId="1" xfId="5" applyNumberFormat="1" applyFont="1" applyBorder="1"/>
    <xf numFmtId="166" fontId="15" fillId="0" borderId="0" xfId="5" applyNumberFormat="1" applyFont="1" applyBorder="1"/>
    <xf numFmtId="4" fontId="25" fillId="0" borderId="0" xfId="5" applyNumberFormat="1" applyFont="1" applyBorder="1"/>
    <xf numFmtId="178" fontId="15" fillId="0" borderId="0" xfId="5" applyNumberFormat="1" applyFont="1" applyFill="1" applyBorder="1"/>
    <xf numFmtId="179" fontId="15" fillId="0" borderId="0" xfId="5" applyNumberFormat="1" applyFont="1"/>
    <xf numFmtId="3" fontId="8" fillId="0" borderId="0" xfId="5" applyNumberFormat="1" applyFont="1" applyBorder="1"/>
    <xf numFmtId="3" fontId="25" fillId="0" borderId="0" xfId="5" applyNumberFormat="1" applyFont="1"/>
    <xf numFmtId="2" fontId="15" fillId="3" borderId="0" xfId="5" applyNumberFormat="1" applyFont="1" applyFill="1"/>
    <xf numFmtId="3" fontId="8" fillId="0" borderId="0" xfId="5" applyNumberFormat="1" applyFont="1"/>
    <xf numFmtId="2" fontId="15" fillId="0" borderId="0" xfId="5" applyNumberFormat="1" applyFont="1" applyBorder="1"/>
    <xf numFmtId="1" fontId="15" fillId="0" borderId="0" xfId="5" applyNumberFormat="1" applyFont="1" applyBorder="1"/>
    <xf numFmtId="180" fontId="25" fillId="0" borderId="0" xfId="5" applyNumberFormat="1" applyFont="1" applyBorder="1"/>
    <xf numFmtId="166" fontId="8" fillId="3" borderId="0" xfId="5" applyNumberFormat="1" applyFont="1" applyFill="1"/>
    <xf numFmtId="0" fontId="15" fillId="3" borderId="0" xfId="5" applyFont="1" applyFill="1"/>
    <xf numFmtId="2" fontId="8" fillId="3" borderId="0" xfId="5" applyNumberFormat="1" applyFont="1" applyFill="1"/>
    <xf numFmtId="0" fontId="13" fillId="0" borderId="0" xfId="0" applyFont="1" applyFill="1" applyBorder="1" applyAlignment="1">
      <alignment horizontal="left" vertical="center" wrapText="1"/>
    </xf>
    <xf numFmtId="177" fontId="15" fillId="0" borderId="1" xfId="16" applyNumberFormat="1" applyFont="1" applyFill="1" applyBorder="1" applyAlignment="1" applyProtection="1">
      <alignment horizontal="left"/>
    </xf>
    <xf numFmtId="0" fontId="15" fillId="0" borderId="0" xfId="5" applyFont="1" applyFill="1"/>
    <xf numFmtId="3" fontId="15" fillId="0" borderId="1" xfId="5" applyNumberFormat="1" applyFont="1" applyBorder="1"/>
    <xf numFmtId="180" fontId="25" fillId="0" borderId="1" xfId="5" applyNumberFormat="1" applyFont="1" applyBorder="1"/>
    <xf numFmtId="181" fontId="25" fillId="0" borderId="0" xfId="5" applyNumberFormat="1" applyFont="1"/>
    <xf numFmtId="181" fontId="25" fillId="0" borderId="1" xfId="5" applyNumberFormat="1" applyFont="1" applyBorder="1"/>
    <xf numFmtId="4" fontId="25" fillId="0" borderId="1" xfId="5" applyNumberFormat="1" applyFont="1" applyBorder="1"/>
    <xf numFmtId="0" fontId="5" fillId="0" borderId="0" xfId="0" applyFont="1"/>
    <xf numFmtId="0" fontId="5" fillId="0" borderId="1" xfId="0" applyFont="1" applyBorder="1"/>
    <xf numFmtId="165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2" fillId="0" borderId="1" xfId="0" applyFont="1" applyFill="1" applyBorder="1"/>
    <xf numFmtId="165" fontId="1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182" fontId="12" fillId="0" borderId="0" xfId="3" applyNumberFormat="1" applyFont="1" applyFill="1" applyBorder="1" applyAlignment="1">
      <alignment vertical="center" wrapText="1"/>
    </xf>
    <xf numFmtId="182" fontId="12" fillId="0" borderId="2" xfId="3" applyNumberFormat="1" applyFont="1" applyFill="1" applyBorder="1" applyAlignment="1">
      <alignment vertical="center" wrapText="1"/>
    </xf>
    <xf numFmtId="182" fontId="12" fillId="0" borderId="2" xfId="3" applyNumberFormat="1" applyFont="1" applyFill="1" applyBorder="1" applyAlignment="1">
      <alignment horizontal="center" vertical="center" wrapText="1"/>
    </xf>
    <xf numFmtId="182" fontId="12" fillId="0" borderId="1" xfId="3" applyNumberFormat="1" applyFont="1" applyFill="1" applyBorder="1" applyAlignment="1">
      <alignment vertical="center" wrapText="1"/>
    </xf>
    <xf numFmtId="182" fontId="12" fillId="0" borderId="1" xfId="3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4" fontId="3" fillId="0" borderId="1" xfId="0" applyNumberFormat="1" applyFont="1" applyBorder="1"/>
    <xf numFmtId="3" fontId="15" fillId="0" borderId="2" xfId="16" applyNumberFormat="1" applyFont="1" applyFill="1" applyBorder="1" applyAlignment="1" applyProtection="1">
      <alignment horizontal="center" wrapText="1"/>
    </xf>
    <xf numFmtId="3" fontId="15" fillId="0" borderId="0" xfId="16" applyNumberFormat="1" applyFont="1" applyFill="1" applyBorder="1" applyAlignment="1" applyProtection="1">
      <alignment horizontal="center" wrapText="1"/>
    </xf>
    <xf numFmtId="3" fontId="15" fillId="0" borderId="3" xfId="16" applyNumberFormat="1" applyFont="1" applyFill="1" applyBorder="1" applyAlignment="1" applyProtection="1">
      <alignment horizontal="center" wrapText="1"/>
    </xf>
    <xf numFmtId="0" fontId="3" fillId="0" borderId="0" xfId="10" applyFont="1"/>
    <xf numFmtId="0" fontId="3" fillId="0" borderId="0" xfId="10" applyFont="1" applyFill="1" applyAlignment="1">
      <alignment horizontal="center"/>
    </xf>
    <xf numFmtId="0" fontId="3" fillId="0" borderId="0" xfId="10" applyFont="1" applyAlignment="1">
      <alignment horizontal="center"/>
    </xf>
    <xf numFmtId="167" fontId="15" fillId="9" borderId="0" xfId="3" applyNumberFormat="1" applyFont="1" applyFill="1" applyAlignment="1">
      <alignment horizontal="right"/>
    </xf>
    <xf numFmtId="167" fontId="3" fillId="9" borderId="0" xfId="3" applyNumberFormat="1" applyFont="1" applyFill="1" applyAlignment="1">
      <alignment horizontal="right"/>
    </xf>
    <xf numFmtId="166" fontId="15" fillId="0" borderId="0" xfId="10" applyNumberFormat="1" applyFont="1"/>
    <xf numFmtId="166" fontId="3" fillId="0" borderId="0" xfId="10" applyNumberFormat="1" applyFont="1"/>
    <xf numFmtId="0" fontId="3" fillId="3" borderId="0" xfId="10" applyFont="1" applyFill="1" applyAlignment="1">
      <alignment horizontal="center"/>
    </xf>
    <xf numFmtId="167" fontId="3" fillId="3" borderId="0" xfId="3" applyNumberFormat="1" applyFont="1" applyFill="1" applyAlignment="1">
      <alignment horizontal="center"/>
    </xf>
    <xf numFmtId="0" fontId="3" fillId="3" borderId="0" xfId="10" applyFont="1" applyFill="1" applyAlignment="1"/>
    <xf numFmtId="0" fontId="3" fillId="12" borderId="0" xfId="10" applyFont="1" applyFill="1" applyAlignment="1">
      <alignment horizontal="center"/>
    </xf>
    <xf numFmtId="167" fontId="3" fillId="12" borderId="0" xfId="3" applyNumberFormat="1" applyFont="1" applyFill="1" applyAlignment="1">
      <alignment horizontal="center"/>
    </xf>
    <xf numFmtId="0" fontId="3" fillId="13" borderId="0" xfId="10" applyFont="1" applyFill="1" applyAlignment="1">
      <alignment horizontal="center"/>
    </xf>
    <xf numFmtId="167" fontId="3" fillId="13" borderId="0" xfId="3" applyNumberFormat="1" applyFont="1" applyFill="1" applyAlignment="1">
      <alignment horizontal="center"/>
    </xf>
    <xf numFmtId="0" fontId="3" fillId="14" borderId="0" xfId="10" applyFont="1" applyFill="1" applyAlignment="1">
      <alignment horizontal="center"/>
    </xf>
    <xf numFmtId="167" fontId="3" fillId="14" borderId="0" xfId="3" applyNumberFormat="1" applyFont="1" applyFill="1" applyAlignment="1">
      <alignment horizontal="center"/>
    </xf>
    <xf numFmtId="0" fontId="3" fillId="0" borderId="0" xfId="10" applyFont="1" applyFill="1" applyBorder="1" applyAlignment="1">
      <alignment horizontal="center"/>
    </xf>
    <xf numFmtId="166" fontId="3" fillId="0" borderId="0" xfId="10" applyNumberFormat="1" applyFont="1" applyBorder="1"/>
    <xf numFmtId="166" fontId="15" fillId="0" borderId="0" xfId="10" applyNumberFormat="1" applyFont="1" applyBorder="1"/>
    <xf numFmtId="0" fontId="3" fillId="0" borderId="1" xfId="10" applyFont="1" applyFill="1" applyBorder="1" applyAlignment="1">
      <alignment horizontal="center"/>
    </xf>
    <xf numFmtId="166" fontId="3" fillId="0" borderId="1" xfId="10" applyNumberFormat="1" applyFont="1" applyBorder="1"/>
    <xf numFmtId="166" fontId="15" fillId="0" borderId="1" xfId="10" applyNumberFormat="1" applyFont="1" applyBorder="1"/>
    <xf numFmtId="167" fontId="3" fillId="0" borderId="1" xfId="3" applyNumberFormat="1" applyFont="1" applyBorder="1"/>
    <xf numFmtId="167" fontId="3" fillId="3" borderId="0" xfId="3" applyNumberFormat="1" applyFont="1" applyFill="1" applyBorder="1"/>
    <xf numFmtId="167" fontId="3" fillId="3" borderId="1" xfId="3" applyNumberFormat="1" applyFont="1" applyFill="1" applyBorder="1"/>
    <xf numFmtId="17" fontId="12" fillId="0" borderId="1" xfId="14" applyNumberFormat="1" applyFont="1" applyFill="1" applyBorder="1" applyAlignment="1">
      <alignment horizontal="center"/>
    </xf>
    <xf numFmtId="3" fontId="15" fillId="0" borderId="1" xfId="14" applyNumberFormat="1" applyFont="1" applyBorder="1"/>
    <xf numFmtId="4" fontId="15" fillId="0" borderId="1" xfId="14" applyNumberFormat="1" applyFont="1" applyBorder="1"/>
    <xf numFmtId="165" fontId="15" fillId="0" borderId="1" xfId="14" applyNumberFormat="1" applyFont="1" applyBorder="1"/>
    <xf numFmtId="3" fontId="15" fillId="0" borderId="0" xfId="19" applyNumberFormat="1" applyFont="1" applyFill="1"/>
    <xf numFmtId="3" fontId="15" fillId="11" borderId="0" xfId="19" applyNumberFormat="1" applyFont="1" applyFill="1"/>
    <xf numFmtId="3" fontId="15" fillId="0" borderId="0" xfId="19" applyNumberFormat="1" applyFont="1"/>
    <xf numFmtId="3" fontId="15" fillId="0" borderId="0" xfId="19" applyNumberFormat="1" applyFont="1" applyBorder="1"/>
    <xf numFmtId="3" fontId="15" fillId="0" borderId="1" xfId="19" applyNumberFormat="1" applyFont="1" applyBorder="1"/>
    <xf numFmtId="0" fontId="5" fillId="2" borderId="2" xfId="6" applyFont="1" applyFill="1" applyBorder="1" applyAlignment="1">
      <alignment horizontal="center" vertical="center" wrapText="1"/>
    </xf>
    <xf numFmtId="0" fontId="5" fillId="2" borderId="0" xfId="6" applyFont="1" applyFill="1" applyBorder="1" applyAlignment="1">
      <alignment horizontal="center" vertical="center" wrapText="1"/>
    </xf>
    <xf numFmtId="0" fontId="5" fillId="2" borderId="3" xfId="6" applyFont="1" applyFill="1" applyBorder="1" applyAlignment="1">
      <alignment horizontal="center" vertical="center" wrapText="1"/>
    </xf>
    <xf numFmtId="166" fontId="3" fillId="0" borderId="0" xfId="7" applyNumberFormat="1" applyFont="1" applyAlignment="1">
      <alignment horizontal="right"/>
    </xf>
    <xf numFmtId="167" fontId="5" fillId="0" borderId="0" xfId="8" applyNumberFormat="1" applyFont="1" applyAlignment="1">
      <alignment horizontal="center"/>
    </xf>
    <xf numFmtId="0" fontId="27" fillId="0" borderId="0" xfId="12" applyFont="1" applyFill="1" applyBorder="1" applyAlignment="1">
      <alignment horizontal="center" vertical="center" wrapText="1"/>
    </xf>
    <xf numFmtId="0" fontId="28" fillId="0" borderId="0" xfId="12" applyFont="1"/>
    <xf numFmtId="0" fontId="27" fillId="0" borderId="1" xfId="12" applyFont="1" applyFill="1" applyBorder="1" applyAlignment="1">
      <alignment vertical="center" wrapText="1"/>
    </xf>
    <xf numFmtId="0" fontId="28" fillId="0" borderId="1" xfId="12" applyFont="1" applyBorder="1"/>
    <xf numFmtId="0" fontId="27" fillId="0" borderId="0" xfId="12" applyFont="1" applyFill="1" applyBorder="1" applyAlignment="1">
      <alignment vertical="center" wrapText="1"/>
    </xf>
    <xf numFmtId="0" fontId="28" fillId="0" borderId="0" xfId="12" applyFont="1" applyBorder="1"/>
    <xf numFmtId="0" fontId="28" fillId="0" borderId="0" xfId="12" applyFont="1" applyFill="1" applyBorder="1"/>
    <xf numFmtId="0" fontId="29" fillId="0" borderId="0" xfId="7" applyFont="1"/>
    <xf numFmtId="0" fontId="28" fillId="0" borderId="0" xfId="7" applyFont="1"/>
    <xf numFmtId="0" fontId="29" fillId="0" borderId="6" xfId="12" applyFont="1" applyBorder="1" applyAlignment="1">
      <alignment horizontal="center"/>
    </xf>
    <xf numFmtId="0" fontId="29" fillId="0" borderId="1" xfId="12" applyFont="1" applyBorder="1" applyAlignment="1">
      <alignment horizontal="center"/>
    </xf>
    <xf numFmtId="0" fontId="27" fillId="0" borderId="0" xfId="12" applyFont="1" applyFill="1" applyBorder="1" applyAlignment="1">
      <alignment horizontal="center"/>
    </xf>
    <xf numFmtId="0" fontId="28" fillId="0" borderId="6" xfId="7" applyFont="1" applyBorder="1"/>
    <xf numFmtId="0" fontId="29" fillId="0" borderId="6" xfId="7" applyFont="1" applyBorder="1" applyAlignment="1">
      <alignment horizontal="center"/>
    </xf>
    <xf numFmtId="0" fontId="29" fillId="0" borderId="0" xfId="7" applyFont="1" applyBorder="1" applyAlignment="1">
      <alignment horizontal="center"/>
    </xf>
    <xf numFmtId="0" fontId="29" fillId="0" borderId="6" xfId="7" applyFont="1" applyBorder="1"/>
    <xf numFmtId="0" fontId="29" fillId="0" borderId="0" xfId="7" applyFont="1" applyFill="1" applyBorder="1"/>
    <xf numFmtId="0" fontId="27" fillId="4" borderId="0" xfId="12" applyFont="1" applyFill="1" applyBorder="1" applyAlignment="1">
      <alignment horizontal="center" vertical="center" wrapText="1"/>
    </xf>
    <xf numFmtId="0" fontId="30" fillId="0" borderId="0" xfId="12" applyFont="1" applyFill="1" applyBorder="1" applyAlignment="1">
      <alignment vertical="center" wrapText="1"/>
    </xf>
    <xf numFmtId="166" fontId="28" fillId="0" borderId="0" xfId="12" applyNumberFormat="1" applyFont="1"/>
    <xf numFmtId="2" fontId="28" fillId="0" borderId="0" xfId="12" applyNumberFormat="1" applyFont="1" applyBorder="1"/>
    <xf numFmtId="2" fontId="28" fillId="0" borderId="0" xfId="12" applyNumberFormat="1" applyFont="1" applyBorder="1" applyAlignment="1">
      <alignment horizontal="right"/>
    </xf>
    <xf numFmtId="165" fontId="28" fillId="0" borderId="0" xfId="7" applyNumberFormat="1" applyFont="1"/>
    <xf numFmtId="0" fontId="29" fillId="0" borderId="0" xfId="7" applyFont="1" applyBorder="1"/>
    <xf numFmtId="3" fontId="28" fillId="0" borderId="0" xfId="12" applyNumberFormat="1" applyFont="1" applyFill="1" applyBorder="1"/>
    <xf numFmtId="167" fontId="30" fillId="0" borderId="0" xfId="13" applyNumberFormat="1" applyFont="1" applyFill="1" applyBorder="1" applyAlignment="1">
      <alignment horizontal="center"/>
    </xf>
    <xf numFmtId="180" fontId="31" fillId="0" borderId="0" xfId="7" applyNumberFormat="1" applyFont="1"/>
    <xf numFmtId="180" fontId="28" fillId="0" borderId="0" xfId="7" applyNumberFormat="1" applyFont="1" applyFill="1"/>
    <xf numFmtId="165" fontId="28" fillId="0" borderId="0" xfId="7" applyNumberFormat="1" applyFont="1" applyAlignment="1">
      <alignment horizontal="center"/>
    </xf>
    <xf numFmtId="2" fontId="32" fillId="0" borderId="0" xfId="7" applyNumberFormat="1" applyFont="1" applyFill="1"/>
    <xf numFmtId="181" fontId="32" fillId="0" borderId="0" xfId="7" applyNumberFormat="1" applyFont="1" applyFill="1"/>
    <xf numFmtId="4" fontId="33" fillId="0" borderId="0" xfId="7" applyNumberFormat="1" applyFont="1"/>
    <xf numFmtId="3" fontId="28" fillId="0" borderId="0" xfId="12" applyNumberFormat="1" applyFont="1" applyBorder="1"/>
    <xf numFmtId="3" fontId="28" fillId="0" borderId="0" xfId="7" applyNumberFormat="1" applyFont="1"/>
    <xf numFmtId="3" fontId="28" fillId="0" borderId="0" xfId="7" applyNumberFormat="1" applyFont="1" applyFill="1"/>
    <xf numFmtId="3" fontId="28" fillId="0" borderId="0" xfId="7" applyNumberFormat="1" applyFont="1" applyFill="1" applyBorder="1"/>
    <xf numFmtId="166" fontId="28" fillId="0" borderId="0" xfId="12" applyNumberFormat="1" applyFont="1" applyBorder="1"/>
    <xf numFmtId="180" fontId="28" fillId="0" borderId="0" xfId="7" applyNumberFormat="1" applyFont="1"/>
    <xf numFmtId="165" fontId="28" fillId="0" borderId="0" xfId="7" applyNumberFormat="1" applyFont="1" applyFill="1"/>
    <xf numFmtId="165" fontId="28" fillId="0" borderId="0" xfId="7" applyNumberFormat="1" applyFont="1" applyFill="1" applyBorder="1"/>
    <xf numFmtId="0" fontId="30" fillId="0" borderId="0" xfId="12" applyFont="1" applyFill="1" applyBorder="1" applyAlignment="1">
      <alignment horizontal="left" vertical="center" wrapText="1" indent="1"/>
    </xf>
    <xf numFmtId="0" fontId="28" fillId="0" borderId="0" xfId="7" applyFont="1" applyFill="1" applyBorder="1"/>
    <xf numFmtId="0" fontId="30" fillId="0" borderId="1" xfId="12" applyFont="1" applyFill="1" applyBorder="1" applyAlignment="1">
      <alignment horizontal="left" vertical="center" wrapText="1"/>
    </xf>
    <xf numFmtId="166" fontId="28" fillId="0" borderId="1" xfId="12" applyNumberFormat="1" applyFont="1" applyBorder="1"/>
    <xf numFmtId="2" fontId="28" fillId="0" borderId="1" xfId="12" applyNumberFormat="1" applyFont="1" applyBorder="1"/>
    <xf numFmtId="166" fontId="28" fillId="0" borderId="1" xfId="12" applyNumberFormat="1" applyFont="1" applyBorder="1" applyAlignment="1">
      <alignment horizontal="center"/>
    </xf>
    <xf numFmtId="166" fontId="28" fillId="3" borderId="0" xfId="12" applyNumberFormat="1" applyFont="1" applyFill="1"/>
    <xf numFmtId="0" fontId="30" fillId="0" borderId="1" xfId="12" applyFont="1" applyFill="1" applyBorder="1" applyAlignment="1">
      <alignment horizontal="left" vertical="center" wrapText="1" indent="1"/>
    </xf>
    <xf numFmtId="181" fontId="28" fillId="0" borderId="0" xfId="12" applyNumberFormat="1" applyFont="1" applyBorder="1"/>
    <xf numFmtId="3" fontId="28" fillId="0" borderId="0" xfId="12" applyNumberFormat="1" applyFont="1"/>
    <xf numFmtId="2" fontId="33" fillId="0" borderId="0" xfId="7" applyNumberFormat="1" applyFont="1" applyFill="1"/>
    <xf numFmtId="0" fontId="28" fillId="0" borderId="0" xfId="7" applyFont="1" applyBorder="1"/>
    <xf numFmtId="3" fontId="28" fillId="0" borderId="0" xfId="7" applyNumberFormat="1" applyFont="1" applyBorder="1"/>
    <xf numFmtId="165" fontId="28" fillId="0" borderId="0" xfId="7" applyNumberFormat="1" applyFont="1" applyBorder="1"/>
    <xf numFmtId="165" fontId="28" fillId="0" borderId="1" xfId="7" applyNumberFormat="1" applyFont="1" applyBorder="1"/>
    <xf numFmtId="0" fontId="28" fillId="0" borderId="2" xfId="12" applyFont="1" applyBorder="1" applyAlignment="1">
      <alignment horizontal="left" wrapText="1"/>
    </xf>
    <xf numFmtId="0" fontId="28" fillId="0" borderId="0" xfId="12" applyFont="1" applyBorder="1" applyAlignment="1">
      <alignment wrapText="1"/>
    </xf>
    <xf numFmtId="0" fontId="29" fillId="0" borderId="1" xfId="12" applyFont="1" applyBorder="1"/>
    <xf numFmtId="0" fontId="29" fillId="0" borderId="1" xfId="12" applyFont="1" applyBorder="1" applyAlignment="1">
      <alignment horizontal="center" wrapText="1"/>
    </xf>
    <xf numFmtId="167" fontId="28" fillId="0" borderId="1" xfId="12" applyNumberFormat="1" applyFont="1" applyBorder="1" applyAlignment="1">
      <alignment wrapText="1"/>
    </xf>
    <xf numFmtId="0" fontId="28" fillId="0" borderId="0" xfId="12" applyFont="1" applyBorder="1" applyAlignment="1">
      <alignment horizontal="left" wrapText="1"/>
    </xf>
    <xf numFmtId="167" fontId="28" fillId="0" borderId="1" xfId="12" applyNumberFormat="1" applyFont="1" applyBorder="1" applyAlignment="1">
      <alignment horizontal="center" wrapText="1"/>
    </xf>
    <xf numFmtId="3" fontId="28" fillId="0" borderId="1" xfId="12" applyNumberFormat="1" applyFont="1" applyBorder="1" applyAlignment="1">
      <alignment horizontal="right" wrapText="1"/>
    </xf>
    <xf numFmtId="3" fontId="28" fillId="0" borderId="0" xfId="12" applyNumberFormat="1" applyFont="1" applyFill="1" applyBorder="1" applyAlignment="1">
      <alignment horizontal="right" wrapText="1"/>
    </xf>
    <xf numFmtId="3" fontId="28" fillId="3" borderId="0" xfId="12" applyNumberFormat="1" applyFont="1" applyFill="1" applyBorder="1" applyAlignment="1">
      <alignment horizontal="right" wrapText="1"/>
    </xf>
    <xf numFmtId="166" fontId="28" fillId="3" borderId="0" xfId="12" applyNumberFormat="1" applyFont="1" applyFill="1" applyBorder="1"/>
    <xf numFmtId="0" fontId="26" fillId="0" borderId="0" xfId="20" applyFont="1" applyFill="1" applyBorder="1" applyAlignment="1">
      <alignment horizontal="left" vertical="center"/>
    </xf>
    <xf numFmtId="178" fontId="14" fillId="0" borderId="0" xfId="20" applyNumberFormat="1" applyFont="1" applyFill="1" applyBorder="1" applyAlignment="1">
      <alignment horizontal="right"/>
    </xf>
    <xf numFmtId="0" fontId="34" fillId="0" borderId="0" xfId="7" applyFont="1" applyFill="1" applyBorder="1"/>
    <xf numFmtId="177" fontId="14" fillId="0" borderId="0" xfId="20" applyNumberFormat="1" applyFont="1" applyFill="1" applyBorder="1" applyAlignment="1">
      <alignment horizontal="left"/>
    </xf>
    <xf numFmtId="2" fontId="34" fillId="0" borderId="0" xfId="7" applyNumberFormat="1" applyFont="1" applyFill="1" applyBorder="1"/>
    <xf numFmtId="167" fontId="30" fillId="0" borderId="0" xfId="13" applyNumberFormat="1" applyFont="1" applyFill="1" applyBorder="1"/>
    <xf numFmtId="166" fontId="34" fillId="0" borderId="0" xfId="7" applyNumberFormat="1" applyFont="1" applyFill="1" applyBorder="1"/>
    <xf numFmtId="0" fontId="30" fillId="0" borderId="1" xfId="12" applyFont="1" applyFill="1" applyBorder="1" applyAlignment="1">
      <alignment vertical="center" wrapText="1"/>
    </xf>
    <xf numFmtId="0" fontId="29" fillId="0" borderId="0" xfId="12" applyFont="1" applyBorder="1"/>
    <xf numFmtId="166" fontId="28" fillId="0" borderId="0" xfId="12" applyNumberFormat="1" applyFont="1" applyFill="1" applyBorder="1"/>
    <xf numFmtId="0" fontId="28" fillId="0" borderId="1" xfId="12" applyFont="1" applyFill="1" applyBorder="1"/>
    <xf numFmtId="166" fontId="28" fillId="0" borderId="1" xfId="12" applyNumberFormat="1" applyFont="1" applyFill="1" applyBorder="1"/>
    <xf numFmtId="180" fontId="31" fillId="0" borderId="0" xfId="7" applyNumberFormat="1" applyFont="1" applyFill="1"/>
    <xf numFmtId="180" fontId="31" fillId="0" borderId="0" xfId="7" applyNumberFormat="1" applyFont="1" applyBorder="1"/>
    <xf numFmtId="180" fontId="28" fillId="0" borderId="0" xfId="7" applyNumberFormat="1" applyFont="1" applyBorder="1"/>
    <xf numFmtId="165" fontId="28" fillId="0" borderId="0" xfId="7" applyNumberFormat="1" applyFont="1" applyBorder="1" applyAlignment="1">
      <alignment horizontal="center"/>
    </xf>
    <xf numFmtId="180" fontId="31" fillId="0" borderId="0" xfId="7" applyNumberFormat="1" applyFont="1" applyFill="1" applyBorder="1"/>
    <xf numFmtId="0" fontId="27" fillId="0" borderId="1" xfId="12" applyFont="1" applyFill="1" applyBorder="1" applyAlignment="1">
      <alignment horizontal="center"/>
    </xf>
    <xf numFmtId="167" fontId="30" fillId="0" borderId="1" xfId="13" applyNumberFormat="1" applyFont="1" applyFill="1" applyBorder="1"/>
    <xf numFmtId="167" fontId="30" fillId="0" borderId="1" xfId="13" applyNumberFormat="1" applyFont="1" applyFill="1" applyBorder="1" applyAlignment="1">
      <alignment horizontal="center"/>
    </xf>
    <xf numFmtId="180" fontId="31" fillId="0" borderId="1" xfId="7" applyNumberFormat="1" applyFont="1" applyBorder="1"/>
    <xf numFmtId="165" fontId="28" fillId="0" borderId="1" xfId="7" applyNumberFormat="1" applyFont="1" applyBorder="1" applyAlignment="1">
      <alignment horizontal="center"/>
    </xf>
    <xf numFmtId="2" fontId="32" fillId="0" borderId="1" xfId="7" applyNumberFormat="1" applyFont="1" applyFill="1" applyBorder="1"/>
    <xf numFmtId="2" fontId="33" fillId="0" borderId="1" xfId="7" applyNumberFormat="1" applyFont="1" applyFill="1" applyBorder="1"/>
    <xf numFmtId="180" fontId="31" fillId="0" borderId="1" xfId="7" applyNumberFormat="1" applyFont="1" applyFill="1" applyBorder="1"/>
    <xf numFmtId="2" fontId="33" fillId="0" borderId="0" xfId="7" applyNumberFormat="1" applyFont="1" applyFill="1" applyBorder="1"/>
    <xf numFmtId="2" fontId="14" fillId="0" borderId="0" xfId="0" applyNumberFormat="1" applyFont="1" applyFill="1" applyBorder="1"/>
    <xf numFmtId="0" fontId="30" fillId="0" borderId="0" xfId="12" applyFont="1" applyFill="1" applyBorder="1"/>
    <xf numFmtId="0" fontId="12" fillId="4" borderId="3" xfId="0" applyFont="1" applyFill="1" applyBorder="1" applyAlignment="1">
      <alignment horizontal="center" vertical="center" wrapText="1"/>
    </xf>
    <xf numFmtId="2" fontId="28" fillId="3" borderId="0" xfId="12" applyNumberFormat="1" applyFont="1" applyFill="1"/>
    <xf numFmtId="181" fontId="28" fillId="0" borderId="1" xfId="12" applyNumberFormat="1" applyFont="1" applyBorder="1"/>
    <xf numFmtId="0" fontId="12" fillId="4" borderId="3" xfId="0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166" fontId="1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/>
    <xf numFmtId="166" fontId="13" fillId="15" borderId="1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/>
    <xf numFmtId="167" fontId="3" fillId="8" borderId="0" xfId="3" applyNumberFormat="1" applyFont="1" applyFill="1" applyAlignment="1">
      <alignment horizontal="center"/>
    </xf>
    <xf numFmtId="0" fontId="3" fillId="8" borderId="0" xfId="10" applyFont="1" applyFill="1"/>
    <xf numFmtId="0" fontId="3" fillId="8" borderId="0" xfId="10" applyFont="1" applyFill="1" applyAlignment="1">
      <alignment horizontal="center"/>
    </xf>
    <xf numFmtId="0" fontId="3" fillId="8" borderId="0" xfId="10" applyFont="1" applyFill="1" applyBorder="1" applyAlignment="1">
      <alignment horizontal="center"/>
    </xf>
    <xf numFmtId="0" fontId="3" fillId="8" borderId="0" xfId="0" applyFont="1" applyFill="1" applyBorder="1"/>
    <xf numFmtId="4" fontId="3" fillId="0" borderId="0" xfId="0" applyNumberFormat="1" applyFont="1" applyFill="1"/>
    <xf numFmtId="0" fontId="3" fillId="0" borderId="1" xfId="1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182" fontId="12" fillId="0" borderId="2" xfId="3" applyNumberFormat="1" applyFont="1" applyFill="1" applyBorder="1" applyAlignment="1">
      <alignment horizontal="center" wrapText="1"/>
    </xf>
    <xf numFmtId="182" fontId="12" fillId="0" borderId="0" xfId="3" applyNumberFormat="1" applyFont="1" applyFill="1" applyBorder="1" applyAlignment="1">
      <alignment horizontal="center" wrapText="1"/>
    </xf>
    <xf numFmtId="182" fontId="12" fillId="0" borderId="1" xfId="3" applyNumberFormat="1" applyFont="1" applyFill="1" applyBorder="1" applyAlignment="1">
      <alignment horizontal="center" wrapText="1"/>
    </xf>
    <xf numFmtId="182" fontId="12" fillId="0" borderId="0" xfId="3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/>
    </xf>
    <xf numFmtId="0" fontId="3" fillId="0" borderId="0" xfId="0" applyFont="1" applyAlignment="1">
      <alignment horizontal="left" wrapText="1"/>
    </xf>
    <xf numFmtId="166" fontId="5" fillId="0" borderId="0" xfId="0" applyNumberFormat="1" applyFont="1" applyAlignment="1">
      <alignment horizontal="left" wrapText="1"/>
    </xf>
    <xf numFmtId="0" fontId="3" fillId="9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8" borderId="0" xfId="0" applyFont="1" applyFill="1" applyAlignment="1">
      <alignment horizontal="center" wrapText="1"/>
    </xf>
    <xf numFmtId="0" fontId="5" fillId="2" borderId="2" xfId="6" applyFont="1" applyFill="1" applyBorder="1" applyAlignment="1">
      <alignment horizontal="center" vertical="center" wrapText="1"/>
    </xf>
    <xf numFmtId="0" fontId="5" fillId="2" borderId="0" xfId="6" applyFont="1" applyFill="1" applyBorder="1" applyAlignment="1">
      <alignment horizontal="center" vertical="center" wrapText="1"/>
    </xf>
    <xf numFmtId="0" fontId="5" fillId="2" borderId="3" xfId="6" applyFont="1" applyFill="1" applyBorder="1" applyAlignment="1">
      <alignment horizontal="center" vertical="center" wrapText="1"/>
    </xf>
    <xf numFmtId="0" fontId="22" fillId="0" borderId="1" xfId="5" applyFont="1" applyBorder="1" applyAlignment="1">
      <alignment horizontal="left"/>
    </xf>
    <xf numFmtId="3" fontId="15" fillId="0" borderId="2" xfId="5" applyNumberFormat="1" applyFont="1" applyBorder="1" applyAlignment="1">
      <alignment horizontal="left" wrapText="1"/>
    </xf>
    <xf numFmtId="3" fontId="15" fillId="0" borderId="0" xfId="5" applyNumberFormat="1" applyFont="1" applyBorder="1" applyAlignment="1">
      <alignment horizontal="left" wrapText="1"/>
    </xf>
    <xf numFmtId="3" fontId="15" fillId="0" borderId="2" xfId="16" applyNumberFormat="1" applyFont="1" applyFill="1" applyBorder="1" applyAlignment="1" applyProtection="1">
      <alignment horizontal="center" wrapText="1"/>
    </xf>
    <xf numFmtId="3" fontId="15" fillId="0" borderId="0" xfId="16" applyNumberFormat="1" applyFont="1" applyFill="1" applyBorder="1" applyAlignment="1" applyProtection="1">
      <alignment horizontal="center" wrapText="1"/>
    </xf>
    <xf numFmtId="3" fontId="15" fillId="0" borderId="3" xfId="16" applyNumberFormat="1" applyFont="1" applyFill="1" applyBorder="1" applyAlignment="1" applyProtection="1">
      <alignment horizontal="center" wrapText="1"/>
    </xf>
    <xf numFmtId="4" fontId="15" fillId="0" borderId="2" xfId="16" applyNumberFormat="1" applyFont="1" applyFill="1" applyBorder="1" applyAlignment="1" applyProtection="1">
      <alignment horizontal="center" wrapText="1"/>
    </xf>
    <xf numFmtId="4" fontId="15" fillId="0" borderId="0" xfId="16" applyNumberFormat="1" applyFont="1" applyFill="1" applyBorder="1" applyAlignment="1" applyProtection="1">
      <alignment horizontal="center" wrapText="1"/>
    </xf>
    <xf numFmtId="4" fontId="15" fillId="0" borderId="3" xfId="16" applyNumberFormat="1" applyFont="1" applyFill="1" applyBorder="1" applyAlignment="1" applyProtection="1">
      <alignment horizontal="center" wrapText="1"/>
    </xf>
    <xf numFmtId="0" fontId="15" fillId="0" borderId="0" xfId="5" applyFont="1" applyBorder="1" applyAlignment="1">
      <alignment horizontal="center"/>
    </xf>
    <xf numFmtId="0" fontId="27" fillId="4" borderId="2" xfId="12" applyFont="1" applyFill="1" applyBorder="1" applyAlignment="1">
      <alignment horizontal="center" vertical="center" wrapText="1"/>
    </xf>
    <xf numFmtId="0" fontId="27" fillId="4" borderId="0" xfId="12" applyFont="1" applyFill="1" applyBorder="1" applyAlignment="1">
      <alignment horizontal="center" vertical="center" wrapText="1"/>
    </xf>
    <xf numFmtId="0" fontId="27" fillId="4" borderId="3" xfId="12" applyFont="1" applyFill="1" applyBorder="1" applyAlignment="1">
      <alignment horizontal="center" vertical="center" wrapText="1"/>
    </xf>
    <xf numFmtId="0" fontId="28" fillId="0" borderId="2" xfId="7" applyFont="1" applyBorder="1" applyAlignment="1">
      <alignment horizontal="left" vertical="top" wrapText="1"/>
    </xf>
    <xf numFmtId="0" fontId="28" fillId="0" borderId="0" xfId="7" applyFont="1" applyBorder="1" applyAlignment="1">
      <alignment horizontal="left" vertical="top" wrapText="1"/>
    </xf>
    <xf numFmtId="0" fontId="28" fillId="0" borderId="2" xfId="12" applyFont="1" applyBorder="1" applyAlignment="1">
      <alignment horizontal="left" wrapText="1"/>
    </xf>
    <xf numFmtId="0" fontId="28" fillId="0" borderId="0" xfId="12" applyFont="1" applyBorder="1" applyAlignment="1">
      <alignment horizontal="left" wrapText="1"/>
    </xf>
    <xf numFmtId="0" fontId="29" fillId="0" borderId="2" xfId="12" applyFont="1" applyFill="1" applyBorder="1" applyAlignment="1">
      <alignment horizontal="center"/>
    </xf>
    <xf numFmtId="0" fontId="29" fillId="0" borderId="1" xfId="12" applyFont="1" applyFill="1" applyBorder="1" applyAlignment="1">
      <alignment horizontal="center"/>
    </xf>
    <xf numFmtId="0" fontId="27" fillId="0" borderId="1" xfId="12" applyFont="1" applyFill="1" applyBorder="1" applyAlignment="1">
      <alignment horizontal="center" vertical="center" wrapText="1"/>
    </xf>
    <xf numFmtId="166" fontId="29" fillId="0" borderId="1" xfId="12" applyNumberFormat="1" applyFont="1" applyBorder="1" applyAlignment="1">
      <alignment horizontal="center"/>
    </xf>
    <xf numFmtId="0" fontId="29" fillId="0" borderId="1" xfId="12" applyFont="1" applyBorder="1" applyAlignment="1">
      <alignment horizontal="center"/>
    </xf>
    <xf numFmtId="0" fontId="29" fillId="0" borderId="0" xfId="12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3" fillId="9" borderId="0" xfId="10" applyFont="1" applyFill="1" applyAlignment="1">
      <alignment horizontal="left" vertical="top" wrapText="1"/>
    </xf>
    <xf numFmtId="0" fontId="3" fillId="3" borderId="0" xfId="10" applyFont="1" applyFill="1" applyAlignment="1">
      <alignment horizont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181" fontId="28" fillId="0" borderId="1" xfId="12" applyNumberFormat="1" applyFont="1" applyBorder="1" applyAlignment="1">
      <alignment horizontal="right"/>
    </xf>
    <xf numFmtId="2" fontId="28" fillId="0" borderId="1" xfId="12" applyNumberFormat="1" applyFont="1" applyBorder="1" applyAlignment="1">
      <alignment horizontal="right"/>
    </xf>
  </cellXfs>
  <cellStyles count="21">
    <cellStyle name="ANCLAS,REZONES Y SUS PARTES,DE FUNDICION,DE HIERRO O DE ACERO" xfId="11"/>
    <cellStyle name="Hipervínculo" xfId="1" builtinId="8" hidden="1"/>
    <cellStyle name="Hipervínculo visitado" xfId="2" builtinId="9" hidden="1"/>
    <cellStyle name="Millares" xfId="3" builtinId="3"/>
    <cellStyle name="Millares 2" xfId="8"/>
    <cellStyle name="Millares 3" xfId="13"/>
    <cellStyle name="Millares 4" xfId="17"/>
    <cellStyle name="Normal" xfId="0" builtinId="0"/>
    <cellStyle name="Normal 2" xfId="4"/>
    <cellStyle name="Normal 2 2" xfId="6"/>
    <cellStyle name="Normal 2 3" xfId="19"/>
    <cellStyle name="Normal 3" xfId="5"/>
    <cellStyle name="Normal 3 2" xfId="12"/>
    <cellStyle name="Normal 4" xfId="7"/>
    <cellStyle name="Normal 5" xfId="14"/>
    <cellStyle name="Normal 5 2" xfId="10"/>
    <cellStyle name="Normal 6" xfId="15"/>
    <cellStyle name="Normal_c710_711" xfId="20"/>
    <cellStyle name="Normal_c712" xfId="16"/>
    <cellStyle name="Porcentaje 2" xfId="9"/>
    <cellStyle name="Porcentaje 3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1895-2025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36022661184692956"/>
                  <c:y val="8.522727272727272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LP'!$A$24:$A$154</c:f>
              <c:numCache>
                <c:formatCode>General</c:formatCode>
                <c:ptCount val="131"/>
                <c:pt idx="0">
                  <c:v>1895</c:v>
                </c:pt>
                <c:pt idx="1">
                  <c:v>1896</c:v>
                </c:pt>
                <c:pt idx="2">
                  <c:v>1897</c:v>
                </c:pt>
                <c:pt idx="3">
                  <c:v>1898</c:v>
                </c:pt>
                <c:pt idx="4">
                  <c:v>1899</c:v>
                </c:pt>
                <c:pt idx="5">
                  <c:v>1900</c:v>
                </c:pt>
                <c:pt idx="6">
                  <c:v>1901</c:v>
                </c:pt>
                <c:pt idx="7">
                  <c:v>1902</c:v>
                </c:pt>
                <c:pt idx="8">
                  <c:v>1903</c:v>
                </c:pt>
                <c:pt idx="9">
                  <c:v>1904</c:v>
                </c:pt>
                <c:pt idx="10">
                  <c:v>1905</c:v>
                </c:pt>
                <c:pt idx="11">
                  <c:v>1906</c:v>
                </c:pt>
                <c:pt idx="12">
                  <c:v>1907</c:v>
                </c:pt>
                <c:pt idx="13">
                  <c:v>1908</c:v>
                </c:pt>
                <c:pt idx="14">
                  <c:v>1909</c:v>
                </c:pt>
                <c:pt idx="15">
                  <c:v>1910</c:v>
                </c:pt>
                <c:pt idx="16">
                  <c:v>1911</c:v>
                </c:pt>
                <c:pt idx="17">
                  <c:v>1912</c:v>
                </c:pt>
                <c:pt idx="18">
                  <c:v>1913</c:v>
                </c:pt>
                <c:pt idx="19">
                  <c:v>1914</c:v>
                </c:pt>
                <c:pt idx="20">
                  <c:v>1915</c:v>
                </c:pt>
                <c:pt idx="21">
                  <c:v>1916</c:v>
                </c:pt>
                <c:pt idx="22">
                  <c:v>1917</c:v>
                </c:pt>
                <c:pt idx="23">
                  <c:v>1918</c:v>
                </c:pt>
                <c:pt idx="24">
                  <c:v>1919</c:v>
                </c:pt>
                <c:pt idx="25">
                  <c:v>1920</c:v>
                </c:pt>
                <c:pt idx="26">
                  <c:v>1921</c:v>
                </c:pt>
                <c:pt idx="27">
                  <c:v>1922</c:v>
                </c:pt>
                <c:pt idx="28">
                  <c:v>1923</c:v>
                </c:pt>
                <c:pt idx="29">
                  <c:v>1924</c:v>
                </c:pt>
                <c:pt idx="30">
                  <c:v>1925</c:v>
                </c:pt>
                <c:pt idx="31">
                  <c:v>1926</c:v>
                </c:pt>
                <c:pt idx="32">
                  <c:v>1927</c:v>
                </c:pt>
                <c:pt idx="33">
                  <c:v>1928</c:v>
                </c:pt>
                <c:pt idx="34">
                  <c:v>1929</c:v>
                </c:pt>
                <c:pt idx="35">
                  <c:v>1930</c:v>
                </c:pt>
                <c:pt idx="36">
                  <c:v>1931</c:v>
                </c:pt>
                <c:pt idx="37">
                  <c:v>1932</c:v>
                </c:pt>
                <c:pt idx="38">
                  <c:v>1933</c:v>
                </c:pt>
                <c:pt idx="39">
                  <c:v>1934</c:v>
                </c:pt>
                <c:pt idx="40">
                  <c:v>1935</c:v>
                </c:pt>
                <c:pt idx="41">
                  <c:v>1936</c:v>
                </c:pt>
                <c:pt idx="42">
                  <c:v>1937</c:v>
                </c:pt>
                <c:pt idx="43">
                  <c:v>1938</c:v>
                </c:pt>
                <c:pt idx="44">
                  <c:v>1939</c:v>
                </c:pt>
                <c:pt idx="45">
                  <c:v>1940</c:v>
                </c:pt>
                <c:pt idx="46">
                  <c:v>1941</c:v>
                </c:pt>
                <c:pt idx="47">
                  <c:v>1942</c:v>
                </c:pt>
                <c:pt idx="48">
                  <c:v>1943</c:v>
                </c:pt>
                <c:pt idx="49">
                  <c:v>1944</c:v>
                </c:pt>
                <c:pt idx="50">
                  <c:v>1945</c:v>
                </c:pt>
                <c:pt idx="51">
                  <c:v>1946</c:v>
                </c:pt>
                <c:pt idx="52">
                  <c:v>1947</c:v>
                </c:pt>
                <c:pt idx="53">
                  <c:v>1948</c:v>
                </c:pt>
                <c:pt idx="54">
                  <c:v>1949</c:v>
                </c:pt>
                <c:pt idx="55">
                  <c:v>1950</c:v>
                </c:pt>
                <c:pt idx="56">
                  <c:v>1951</c:v>
                </c:pt>
                <c:pt idx="57">
                  <c:v>1952</c:v>
                </c:pt>
                <c:pt idx="58">
                  <c:v>1953</c:v>
                </c:pt>
                <c:pt idx="59">
                  <c:v>1954</c:v>
                </c:pt>
                <c:pt idx="60">
                  <c:v>1955</c:v>
                </c:pt>
                <c:pt idx="61">
                  <c:v>1956</c:v>
                </c:pt>
                <c:pt idx="62">
                  <c:v>1957</c:v>
                </c:pt>
                <c:pt idx="63">
                  <c:v>1958</c:v>
                </c:pt>
                <c:pt idx="64">
                  <c:v>1959</c:v>
                </c:pt>
                <c:pt idx="65">
                  <c:v>1960</c:v>
                </c:pt>
                <c:pt idx="66">
                  <c:v>1961</c:v>
                </c:pt>
                <c:pt idx="67">
                  <c:v>1962</c:v>
                </c:pt>
                <c:pt idx="68">
                  <c:v>1963</c:v>
                </c:pt>
                <c:pt idx="69">
                  <c:v>1964</c:v>
                </c:pt>
                <c:pt idx="70">
                  <c:v>1965</c:v>
                </c:pt>
                <c:pt idx="71">
                  <c:v>1966</c:v>
                </c:pt>
                <c:pt idx="72">
                  <c:v>1967</c:v>
                </c:pt>
                <c:pt idx="73">
                  <c:v>1968</c:v>
                </c:pt>
                <c:pt idx="74">
                  <c:v>1969</c:v>
                </c:pt>
                <c:pt idx="75">
                  <c:v>1970</c:v>
                </c:pt>
                <c:pt idx="76">
                  <c:v>1971</c:v>
                </c:pt>
                <c:pt idx="77">
                  <c:v>1972</c:v>
                </c:pt>
                <c:pt idx="78">
                  <c:v>1973</c:v>
                </c:pt>
                <c:pt idx="79">
                  <c:v>1974</c:v>
                </c:pt>
                <c:pt idx="80">
                  <c:v>1975</c:v>
                </c:pt>
                <c:pt idx="81">
                  <c:v>1976</c:v>
                </c:pt>
                <c:pt idx="82">
                  <c:v>1977</c:v>
                </c:pt>
                <c:pt idx="83">
                  <c:v>1978</c:v>
                </c:pt>
                <c:pt idx="84">
                  <c:v>1979</c:v>
                </c:pt>
                <c:pt idx="85">
                  <c:v>1980</c:v>
                </c:pt>
                <c:pt idx="86">
                  <c:v>1981</c:v>
                </c:pt>
                <c:pt idx="87">
                  <c:v>1982</c:v>
                </c:pt>
                <c:pt idx="88">
                  <c:v>1983</c:v>
                </c:pt>
                <c:pt idx="89">
                  <c:v>1984</c:v>
                </c:pt>
                <c:pt idx="90">
                  <c:v>1985</c:v>
                </c:pt>
                <c:pt idx="91">
                  <c:v>1986</c:v>
                </c:pt>
                <c:pt idx="92">
                  <c:v>1987</c:v>
                </c:pt>
                <c:pt idx="93">
                  <c:v>1988</c:v>
                </c:pt>
                <c:pt idx="94">
                  <c:v>1989</c:v>
                </c:pt>
                <c:pt idx="95">
                  <c:v>1990</c:v>
                </c:pt>
                <c:pt idx="96">
                  <c:v>1991</c:v>
                </c:pt>
                <c:pt idx="97">
                  <c:v>1992</c:v>
                </c:pt>
                <c:pt idx="98">
                  <c:v>1993</c:v>
                </c:pt>
                <c:pt idx="99">
                  <c:v>1994</c:v>
                </c:pt>
                <c:pt idx="100">
                  <c:v>1995</c:v>
                </c:pt>
                <c:pt idx="101">
                  <c:v>1996</c:v>
                </c:pt>
                <c:pt idx="102">
                  <c:v>1997</c:v>
                </c:pt>
                <c:pt idx="103">
                  <c:v>1998</c:v>
                </c:pt>
                <c:pt idx="104">
                  <c:v>1999</c:v>
                </c:pt>
                <c:pt idx="105">
                  <c:v>2000</c:v>
                </c:pt>
                <c:pt idx="106">
                  <c:v>2001</c:v>
                </c:pt>
                <c:pt idx="107">
                  <c:v>2002</c:v>
                </c:pt>
                <c:pt idx="108">
                  <c:v>2003</c:v>
                </c:pt>
                <c:pt idx="109">
                  <c:v>2004</c:v>
                </c:pt>
                <c:pt idx="110">
                  <c:v>2005</c:v>
                </c:pt>
                <c:pt idx="111">
                  <c:v>2006</c:v>
                </c:pt>
                <c:pt idx="112">
                  <c:v>2007</c:v>
                </c:pt>
                <c:pt idx="113">
                  <c:v>2008</c:v>
                </c:pt>
                <c:pt idx="114">
                  <c:v>2009</c:v>
                </c:pt>
                <c:pt idx="115">
                  <c:v>2010</c:v>
                </c:pt>
                <c:pt idx="116">
                  <c:v>2011</c:v>
                </c:pt>
                <c:pt idx="117">
                  <c:v>2012</c:v>
                </c:pt>
                <c:pt idx="118">
                  <c:v>2013</c:v>
                </c:pt>
                <c:pt idx="119">
                  <c:v>2014</c:v>
                </c:pt>
                <c:pt idx="120">
                  <c:v>2015</c:v>
                </c:pt>
                <c:pt idx="121">
                  <c:v>2016</c:v>
                </c:pt>
                <c:pt idx="122">
                  <c:v>2017</c:v>
                </c:pt>
                <c:pt idx="123">
                  <c:v>2018</c:v>
                </c:pt>
                <c:pt idx="124">
                  <c:v>2019</c:v>
                </c:pt>
                <c:pt idx="125">
                  <c:v>2020</c:v>
                </c:pt>
                <c:pt idx="126">
                  <c:v>2021</c:v>
                </c:pt>
                <c:pt idx="127">
                  <c:v>2022</c:v>
                </c:pt>
                <c:pt idx="128">
                  <c:v>2023</c:v>
                </c:pt>
                <c:pt idx="129">
                  <c:v>2024</c:v>
                </c:pt>
                <c:pt idx="130">
                  <c:v>2025</c:v>
                </c:pt>
              </c:numCache>
            </c:numRef>
          </c:cat>
          <c:val>
            <c:numRef>
              <c:f>'PIBR LP'!$C$24:$C$154</c:f>
              <c:numCache>
                <c:formatCode>_-* #,##0_-;\-* #,##0_-;_-* "-"??_-;_-@_-</c:formatCode>
                <c:ptCount val="131"/>
                <c:pt idx="0">
                  <c:v>10521.254553802351</c:v>
                </c:pt>
                <c:pt idx="1">
                  <c:v>10846.749149396199</c:v>
                </c:pt>
                <c:pt idx="2">
                  <c:v>11574.164744580768</c:v>
                </c:pt>
                <c:pt idx="3">
                  <c:v>12242.554590249892</c:v>
                </c:pt>
                <c:pt idx="4">
                  <c:v>11650.249959274088</c:v>
                </c:pt>
                <c:pt idx="5">
                  <c:v>11741.688692627495</c:v>
                </c:pt>
                <c:pt idx="6">
                  <c:v>12750.585463246995</c:v>
                </c:pt>
                <c:pt idx="7">
                  <c:v>11841.315969266281</c:v>
                </c:pt>
                <c:pt idx="8">
                  <c:v>13167.518792194249</c:v>
                </c:pt>
                <c:pt idx="9">
                  <c:v>13398.845140006226</c:v>
                </c:pt>
                <c:pt idx="10">
                  <c:v>14791.238687824347</c:v>
                </c:pt>
                <c:pt idx="11">
                  <c:v>14624.055929081176</c:v>
                </c:pt>
                <c:pt idx="12">
                  <c:v>15482.147027528266</c:v>
                </c:pt>
                <c:pt idx="13">
                  <c:v>15458.604965582799</c:v>
                </c:pt>
                <c:pt idx="14">
                  <c:v>15912.72792861782</c:v>
                </c:pt>
                <c:pt idx="15">
                  <c:v>16054.32148959418</c:v>
                </c:pt>
                <c:pt idx="16">
                  <c:v>16327.24495491728</c:v>
                </c:pt>
                <c:pt idx="17">
                  <c:v>16604.808119150872</c:v>
                </c:pt>
                <c:pt idx="18">
                  <c:v>16588.203311031721</c:v>
                </c:pt>
                <c:pt idx="19">
                  <c:v>15924.675178590453</c:v>
                </c:pt>
                <c:pt idx="20">
                  <c:v>15367.311547339787</c:v>
                </c:pt>
                <c:pt idx="21">
                  <c:v>14675.782527709496</c:v>
                </c:pt>
                <c:pt idx="22">
                  <c:v>15556.329479372067</c:v>
                </c:pt>
                <c:pt idx="23">
                  <c:v>16023.01936375323</c:v>
                </c:pt>
                <c:pt idx="24">
                  <c:v>16423.59484784706</c:v>
                </c:pt>
                <c:pt idx="25">
                  <c:v>16998.420667521706</c:v>
                </c:pt>
                <c:pt idx="26">
                  <c:v>17117.409612194355</c:v>
                </c:pt>
                <c:pt idx="27">
                  <c:v>17516.471177041003</c:v>
                </c:pt>
                <c:pt idx="28">
                  <c:v>18118.273587703054</c:v>
                </c:pt>
                <c:pt idx="29">
                  <c:v>17825.313065499799</c:v>
                </c:pt>
                <c:pt idx="30">
                  <c:v>18930.58857660343</c:v>
                </c:pt>
                <c:pt idx="31">
                  <c:v>20066.275214579371</c:v>
                </c:pt>
                <c:pt idx="32">
                  <c:v>19183.676732462991</c:v>
                </c:pt>
                <c:pt idx="33">
                  <c:v>19302.618028674693</c:v>
                </c:pt>
                <c:pt idx="34">
                  <c:v>18555.855913254629</c:v>
                </c:pt>
                <c:pt idx="35">
                  <c:v>17392.799261093609</c:v>
                </c:pt>
                <c:pt idx="36">
                  <c:v>17969.259066028735</c:v>
                </c:pt>
                <c:pt idx="37">
                  <c:v>15289.025084349125</c:v>
                </c:pt>
                <c:pt idx="38">
                  <c:v>17016.377090696347</c:v>
                </c:pt>
                <c:pt idx="39">
                  <c:v>18164.566080830904</c:v>
                </c:pt>
                <c:pt idx="40">
                  <c:v>19514.482212551786</c:v>
                </c:pt>
                <c:pt idx="41">
                  <c:v>21071.869809823762</c:v>
                </c:pt>
                <c:pt idx="42">
                  <c:v>21769.298319428741</c:v>
                </c:pt>
                <c:pt idx="43">
                  <c:v>22122.067391147539</c:v>
                </c:pt>
                <c:pt idx="44">
                  <c:v>23311.480353264564</c:v>
                </c:pt>
                <c:pt idx="45">
                  <c:v>23633.162495291668</c:v>
                </c:pt>
                <c:pt idx="46">
                  <c:v>25934.946898115861</c:v>
                </c:pt>
                <c:pt idx="47">
                  <c:v>27389.950368251059</c:v>
                </c:pt>
                <c:pt idx="48">
                  <c:v>28404.330400147453</c:v>
                </c:pt>
                <c:pt idx="49">
                  <c:v>30723.009873456267</c:v>
                </c:pt>
                <c:pt idx="50">
                  <c:v>31688.05629953758</c:v>
                </c:pt>
                <c:pt idx="51">
                  <c:v>33770.542687471447</c:v>
                </c:pt>
                <c:pt idx="52">
                  <c:v>34933.59933963247</c:v>
                </c:pt>
                <c:pt idx="53">
                  <c:v>36373.059344921821</c:v>
                </c:pt>
                <c:pt idx="54">
                  <c:v>38366.677662106602</c:v>
                </c:pt>
                <c:pt idx="55">
                  <c:v>42163</c:v>
                </c:pt>
                <c:pt idx="56">
                  <c:v>45423.748603531043</c:v>
                </c:pt>
                <c:pt idx="57">
                  <c:v>47230.169539746268</c:v>
                </c:pt>
                <c:pt idx="58">
                  <c:v>47359.585779658424</c:v>
                </c:pt>
                <c:pt idx="59">
                  <c:v>52093.584529448046</c:v>
                </c:pt>
                <c:pt idx="60">
                  <c:v>56520.768799237027</c:v>
                </c:pt>
                <c:pt idx="61">
                  <c:v>60385.009320478581</c:v>
                </c:pt>
                <c:pt idx="62">
                  <c:v>64959.18070348374</c:v>
                </c:pt>
                <c:pt idx="63">
                  <c:v>68413.884716178189</c:v>
                </c:pt>
                <c:pt idx="64">
                  <c:v>70460.21565327498</c:v>
                </c:pt>
                <c:pt idx="65">
                  <c:v>76179.19701231776</c:v>
                </c:pt>
                <c:pt idx="66">
                  <c:v>79469.587333429721</c:v>
                </c:pt>
                <c:pt idx="67">
                  <c:v>83012.916145116353</c:v>
                </c:pt>
                <c:pt idx="68">
                  <c:v>89279.926528950658</c:v>
                </c:pt>
                <c:pt idx="69">
                  <c:v>99104.135367533396</c:v>
                </c:pt>
                <c:pt idx="70">
                  <c:v>105197.83604486284</c:v>
                </c:pt>
                <c:pt idx="71">
                  <c:v>111610.84267145308</c:v>
                </c:pt>
                <c:pt idx="72">
                  <c:v>118145.57366544109</c:v>
                </c:pt>
                <c:pt idx="73">
                  <c:v>129278.76048386646</c:v>
                </c:pt>
                <c:pt idx="74">
                  <c:v>133698.31007915997</c:v>
                </c:pt>
                <c:pt idx="75">
                  <c:v>142392.02134466922</c:v>
                </c:pt>
                <c:pt idx="76">
                  <c:v>147749.47513613402</c:v>
                </c:pt>
                <c:pt idx="77">
                  <c:v>159907.49474693826</c:v>
                </c:pt>
                <c:pt idx="78">
                  <c:v>172478.01457529585</c:v>
                </c:pt>
                <c:pt idx="79">
                  <c:v>182441.77148924614</c:v>
                </c:pt>
                <c:pt idx="80">
                  <c:v>192922.1117754812</c:v>
                </c:pt>
                <c:pt idx="81">
                  <c:v>201444.33828752002</c:v>
                </c:pt>
                <c:pt idx="82">
                  <c:v>208274.59000955315</c:v>
                </c:pt>
                <c:pt idx="83">
                  <c:v>226929.62491830011</c:v>
                </c:pt>
                <c:pt idx="84">
                  <c:v>248937.64603724063</c:v>
                </c:pt>
                <c:pt idx="85">
                  <c:v>271922.68617905746</c:v>
                </c:pt>
                <c:pt idx="86">
                  <c:v>298031.95389531361</c:v>
                </c:pt>
                <c:pt idx="87">
                  <c:v>297924.76700925943</c:v>
                </c:pt>
                <c:pt idx="88">
                  <c:v>284114.16932341142</c:v>
                </c:pt>
                <c:pt idx="89">
                  <c:v>294074.88454730331</c:v>
                </c:pt>
                <c:pt idx="90">
                  <c:v>299605.59298684978</c:v>
                </c:pt>
                <c:pt idx="91">
                  <c:v>287844.03190120589</c:v>
                </c:pt>
                <c:pt idx="92">
                  <c:v>293850.21726691024</c:v>
                </c:pt>
                <c:pt idx="93">
                  <c:v>297424.15390507691</c:v>
                </c:pt>
                <c:pt idx="94">
                  <c:v>308143.72569864721</c:v>
                </c:pt>
                <c:pt idx="95">
                  <c:v>324340.58651152061</c:v>
                </c:pt>
                <c:pt idx="96">
                  <c:v>337185.95209725923</c:v>
                </c:pt>
                <c:pt idx="97">
                  <c:v>349383.5066633409</c:v>
                </c:pt>
                <c:pt idx="98">
                  <c:v>359566.56967905781</c:v>
                </c:pt>
                <c:pt idx="99">
                  <c:v>375319.94722860464</c:v>
                </c:pt>
                <c:pt idx="100">
                  <c:v>353149.71068235312</c:v>
                </c:pt>
                <c:pt idx="101">
                  <c:v>374275.36841692263</c:v>
                </c:pt>
                <c:pt idx="102">
                  <c:v>402118.32710808702</c:v>
                </c:pt>
                <c:pt idx="103">
                  <c:v>427073.11483040679</c:v>
                </c:pt>
                <c:pt idx="104">
                  <c:v>438786.19279544312</c:v>
                </c:pt>
                <c:pt idx="105">
                  <c:v>459715.62409473525</c:v>
                </c:pt>
                <c:pt idx="106">
                  <c:v>458602.58618782356</c:v>
                </c:pt>
                <c:pt idx="107">
                  <c:v>457492.82037406764</c:v>
                </c:pt>
                <c:pt idx="108">
                  <c:v>463041.82461925602</c:v>
                </c:pt>
                <c:pt idx="109">
                  <c:v>478509.71739432536</c:v>
                </c:pt>
                <c:pt idx="110">
                  <c:v>489598.87412724982</c:v>
                </c:pt>
                <c:pt idx="111">
                  <c:v>513097.64764421812</c:v>
                </c:pt>
                <c:pt idx="112">
                  <c:v>523666.96378010965</c:v>
                </c:pt>
                <c:pt idx="113">
                  <c:v>527407.96047875308</c:v>
                </c:pt>
                <c:pt idx="114">
                  <c:v>495330.17449403455</c:v>
                </c:pt>
                <c:pt idx="115">
                  <c:v>520045.16291732516</c:v>
                </c:pt>
                <c:pt idx="116">
                  <c:v>537998.36825551884</c:v>
                </c:pt>
                <c:pt idx="117">
                  <c:v>555950.32005500945</c:v>
                </c:pt>
                <c:pt idx="118">
                  <c:v>561915.63763305498</c:v>
                </c:pt>
                <c:pt idx="119">
                  <c:v>576045.46796836623</c:v>
                </c:pt>
                <c:pt idx="120">
                  <c:v>591720.44439543481</c:v>
                </c:pt>
                <c:pt idx="121">
                  <c:v>600832.39641791</c:v>
                </c:pt>
                <c:pt idx="122">
                  <c:v>613439.22167208372</c:v>
                </c:pt>
                <c:pt idx="123">
                  <c:v>625468.89168417815</c:v>
                </c:pt>
                <c:pt idx="124">
                  <c:v>623951.99726353004</c:v>
                </c:pt>
                <c:pt idx="125">
                  <c:v>568935.20107429358</c:v>
                </c:pt>
                <c:pt idx="126">
                  <c:v>602864.59867809364</c:v>
                </c:pt>
                <c:pt idx="127">
                  <c:v>626645.98763325019</c:v>
                </c:pt>
                <c:pt idx="128">
                  <c:v>646882.03084890544</c:v>
                </c:pt>
                <c:pt idx="129">
                  <c:v>654644.61521909235</c:v>
                </c:pt>
                <c:pt idx="130">
                  <c:v>661044.01521909202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81831600"/>
        <c:axId val="-1881832688"/>
      </c:lineChart>
      <c:catAx>
        <c:axId val="-188183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881832688"/>
        <c:crosses val="autoZero"/>
        <c:auto val="1"/>
        <c:lblAlgn val="ctr"/>
        <c:lblOffset val="100"/>
        <c:noMultiLvlLbl val="0"/>
      </c:catAx>
      <c:valAx>
        <c:axId val="-1881832688"/>
        <c:scaling>
          <c:orientation val="minMax"/>
          <c:max val="700000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881831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1989-2012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20051279717202974"/>
                  <c:y val="-4.152797661655929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LP'!$A$118:$A$141</c:f>
              <c:numCache>
                <c:formatCode>General</c:formatCode>
                <c:ptCount val="24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</c:numCache>
            </c:numRef>
          </c:cat>
          <c:val>
            <c:numRef>
              <c:f>'PIBR LP'!$C$118:$C$141</c:f>
              <c:numCache>
                <c:formatCode>_-* #,##0_-;\-* #,##0_-;_-* "-"??_-;_-@_-</c:formatCode>
                <c:ptCount val="24"/>
                <c:pt idx="0">
                  <c:v>308143.72569864721</c:v>
                </c:pt>
                <c:pt idx="1">
                  <c:v>324340.58651152061</c:v>
                </c:pt>
                <c:pt idx="2">
                  <c:v>337185.95209725923</c:v>
                </c:pt>
                <c:pt idx="3">
                  <c:v>349383.5066633409</c:v>
                </c:pt>
                <c:pt idx="4">
                  <c:v>359566.56967905781</c:v>
                </c:pt>
                <c:pt idx="5">
                  <c:v>375319.94722860464</c:v>
                </c:pt>
                <c:pt idx="6">
                  <c:v>353149.71068235312</c:v>
                </c:pt>
                <c:pt idx="7">
                  <c:v>374275.36841692263</c:v>
                </c:pt>
                <c:pt idx="8">
                  <c:v>402118.32710808702</c:v>
                </c:pt>
                <c:pt idx="9">
                  <c:v>427073.11483040679</c:v>
                </c:pt>
                <c:pt idx="10">
                  <c:v>438786.19279544312</c:v>
                </c:pt>
                <c:pt idx="11">
                  <c:v>459715.62409473525</c:v>
                </c:pt>
                <c:pt idx="12">
                  <c:v>458602.58618782356</c:v>
                </c:pt>
                <c:pt idx="13">
                  <c:v>457492.82037406764</c:v>
                </c:pt>
                <c:pt idx="14">
                  <c:v>463041.82461925602</c:v>
                </c:pt>
                <c:pt idx="15">
                  <c:v>478509.71739432536</c:v>
                </c:pt>
                <c:pt idx="16">
                  <c:v>489598.87412724982</c:v>
                </c:pt>
                <c:pt idx="17">
                  <c:v>513097.64764421812</c:v>
                </c:pt>
                <c:pt idx="18">
                  <c:v>523666.96378010965</c:v>
                </c:pt>
                <c:pt idx="19">
                  <c:v>527407.96047875308</c:v>
                </c:pt>
                <c:pt idx="20">
                  <c:v>495330.17449403455</c:v>
                </c:pt>
                <c:pt idx="21">
                  <c:v>520045.16291732516</c:v>
                </c:pt>
                <c:pt idx="22">
                  <c:v>537998.36825551884</c:v>
                </c:pt>
                <c:pt idx="23">
                  <c:v>555950.32005500945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5337536"/>
        <c:axId val="-2075333184"/>
      </c:lineChart>
      <c:dateAx>
        <c:axId val="-207533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75333184"/>
        <c:crosses val="autoZero"/>
        <c:auto val="0"/>
        <c:lblOffset val="100"/>
        <c:baseTimeUnit val="days"/>
      </c:dateAx>
      <c:valAx>
        <c:axId val="-2075333184"/>
        <c:scaling>
          <c:orientation val="minMax"/>
          <c:min val="2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7533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1989-2018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20051279717202974"/>
                  <c:y val="-4.152797661655929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LP'!$A$118:$A$147</c:f>
              <c:numCache>
                <c:formatCode>General</c:formatCode>
                <c:ptCount val="30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</c:numCache>
            </c:numRef>
          </c:cat>
          <c:val>
            <c:numRef>
              <c:f>'PIBR LP'!$C$118:$C$147</c:f>
              <c:numCache>
                <c:formatCode>_-* #,##0_-;\-* #,##0_-;_-* "-"??_-;_-@_-</c:formatCode>
                <c:ptCount val="30"/>
                <c:pt idx="0">
                  <c:v>308143.72569864721</c:v>
                </c:pt>
                <c:pt idx="1">
                  <c:v>324340.58651152061</c:v>
                </c:pt>
                <c:pt idx="2">
                  <c:v>337185.95209725923</c:v>
                </c:pt>
                <c:pt idx="3">
                  <c:v>349383.5066633409</c:v>
                </c:pt>
                <c:pt idx="4">
                  <c:v>359566.56967905781</c:v>
                </c:pt>
                <c:pt idx="5">
                  <c:v>375319.94722860464</c:v>
                </c:pt>
                <c:pt idx="6">
                  <c:v>353149.71068235312</c:v>
                </c:pt>
                <c:pt idx="7">
                  <c:v>374275.36841692263</c:v>
                </c:pt>
                <c:pt idx="8">
                  <c:v>402118.32710808702</c:v>
                </c:pt>
                <c:pt idx="9">
                  <c:v>427073.11483040679</c:v>
                </c:pt>
                <c:pt idx="10">
                  <c:v>438786.19279544312</c:v>
                </c:pt>
                <c:pt idx="11">
                  <c:v>459715.62409473525</c:v>
                </c:pt>
                <c:pt idx="12">
                  <c:v>458602.58618782356</c:v>
                </c:pt>
                <c:pt idx="13">
                  <c:v>457492.82037406764</c:v>
                </c:pt>
                <c:pt idx="14">
                  <c:v>463041.82461925602</c:v>
                </c:pt>
                <c:pt idx="15">
                  <c:v>478509.71739432536</c:v>
                </c:pt>
                <c:pt idx="16">
                  <c:v>489598.87412724982</c:v>
                </c:pt>
                <c:pt idx="17">
                  <c:v>513097.64764421812</c:v>
                </c:pt>
                <c:pt idx="18">
                  <c:v>523666.96378010965</c:v>
                </c:pt>
                <c:pt idx="19">
                  <c:v>527407.96047875308</c:v>
                </c:pt>
                <c:pt idx="20">
                  <c:v>495330.17449403455</c:v>
                </c:pt>
                <c:pt idx="21">
                  <c:v>520045.16291732516</c:v>
                </c:pt>
                <c:pt idx="22">
                  <c:v>537998.36825551884</c:v>
                </c:pt>
                <c:pt idx="23">
                  <c:v>555950.32005500945</c:v>
                </c:pt>
                <c:pt idx="24">
                  <c:v>561915.63763305498</c:v>
                </c:pt>
                <c:pt idx="25">
                  <c:v>576045.46796836623</c:v>
                </c:pt>
                <c:pt idx="26">
                  <c:v>591720.44439543481</c:v>
                </c:pt>
                <c:pt idx="27">
                  <c:v>600832.39641791</c:v>
                </c:pt>
                <c:pt idx="28">
                  <c:v>613439.22167208372</c:v>
                </c:pt>
                <c:pt idx="29">
                  <c:v>625468.89168417815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5336992"/>
        <c:axId val="-2075335904"/>
      </c:lineChart>
      <c:catAx>
        <c:axId val="-207533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75335904"/>
        <c:crosses val="autoZero"/>
        <c:auto val="1"/>
        <c:lblAlgn val="ctr"/>
        <c:lblOffset val="100"/>
        <c:noMultiLvlLbl val="0"/>
      </c:catAx>
      <c:valAx>
        <c:axId val="-2075335904"/>
        <c:scaling>
          <c:orientation val="minMax"/>
          <c:min val="2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75336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1989-2025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20051279717202974"/>
                  <c:y val="-4.152797661655929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LP'!$A$118:$A$154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'PIBR LP'!$C$118:$C$154</c:f>
              <c:numCache>
                <c:formatCode>_-* #,##0_-;\-* #,##0_-;_-* "-"??_-;_-@_-</c:formatCode>
                <c:ptCount val="37"/>
                <c:pt idx="0">
                  <c:v>308143.72569864721</c:v>
                </c:pt>
                <c:pt idx="1">
                  <c:v>324340.58651152061</c:v>
                </c:pt>
                <c:pt idx="2">
                  <c:v>337185.95209725923</c:v>
                </c:pt>
                <c:pt idx="3">
                  <c:v>349383.5066633409</c:v>
                </c:pt>
                <c:pt idx="4">
                  <c:v>359566.56967905781</c:v>
                </c:pt>
                <c:pt idx="5">
                  <c:v>375319.94722860464</c:v>
                </c:pt>
                <c:pt idx="6">
                  <c:v>353149.71068235312</c:v>
                </c:pt>
                <c:pt idx="7">
                  <c:v>374275.36841692263</c:v>
                </c:pt>
                <c:pt idx="8">
                  <c:v>402118.32710808702</c:v>
                </c:pt>
                <c:pt idx="9">
                  <c:v>427073.11483040679</c:v>
                </c:pt>
                <c:pt idx="10">
                  <c:v>438786.19279544312</c:v>
                </c:pt>
                <c:pt idx="11">
                  <c:v>459715.62409473525</c:v>
                </c:pt>
                <c:pt idx="12">
                  <c:v>458602.58618782356</c:v>
                </c:pt>
                <c:pt idx="13">
                  <c:v>457492.82037406764</c:v>
                </c:pt>
                <c:pt idx="14">
                  <c:v>463041.82461925602</c:v>
                </c:pt>
                <c:pt idx="15">
                  <c:v>478509.71739432536</c:v>
                </c:pt>
                <c:pt idx="16">
                  <c:v>489598.87412724982</c:v>
                </c:pt>
                <c:pt idx="17">
                  <c:v>513097.64764421812</c:v>
                </c:pt>
                <c:pt idx="18">
                  <c:v>523666.96378010965</c:v>
                </c:pt>
                <c:pt idx="19">
                  <c:v>527407.96047875308</c:v>
                </c:pt>
                <c:pt idx="20">
                  <c:v>495330.17449403455</c:v>
                </c:pt>
                <c:pt idx="21">
                  <c:v>520045.16291732516</c:v>
                </c:pt>
                <c:pt idx="22">
                  <c:v>537998.36825551884</c:v>
                </c:pt>
                <c:pt idx="23">
                  <c:v>555950.32005500945</c:v>
                </c:pt>
                <c:pt idx="24">
                  <c:v>561915.63763305498</c:v>
                </c:pt>
                <c:pt idx="25">
                  <c:v>576045.46796836623</c:v>
                </c:pt>
                <c:pt idx="26">
                  <c:v>591720.44439543481</c:v>
                </c:pt>
                <c:pt idx="27">
                  <c:v>600832.39641791</c:v>
                </c:pt>
                <c:pt idx="28">
                  <c:v>613439.22167208372</c:v>
                </c:pt>
                <c:pt idx="29">
                  <c:v>625468.89168417815</c:v>
                </c:pt>
                <c:pt idx="30">
                  <c:v>623951.99726353004</c:v>
                </c:pt>
                <c:pt idx="31">
                  <c:v>568935.20107429358</c:v>
                </c:pt>
                <c:pt idx="32">
                  <c:v>602864.59867809364</c:v>
                </c:pt>
                <c:pt idx="33">
                  <c:v>626645.98763325019</c:v>
                </c:pt>
                <c:pt idx="34">
                  <c:v>646882.03084890544</c:v>
                </c:pt>
                <c:pt idx="35">
                  <c:v>654644.61521909235</c:v>
                </c:pt>
                <c:pt idx="36">
                  <c:v>661044.01521909202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5335360"/>
        <c:axId val="-2075338624"/>
      </c:lineChart>
      <c:catAx>
        <c:axId val="-207533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75338624"/>
        <c:crosses val="autoZero"/>
        <c:auto val="1"/>
        <c:lblAlgn val="ctr"/>
        <c:lblOffset val="100"/>
        <c:noMultiLvlLbl val="0"/>
      </c:catAx>
      <c:valAx>
        <c:axId val="-2075338624"/>
        <c:scaling>
          <c:orientation val="minMax"/>
          <c:min val="2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75335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1913-1926</a:t>
            </a:r>
          </a:p>
        </c:rich>
      </c:tx>
      <c:layout>
        <c:manualLayout>
          <c:xMode val="edge"/>
          <c:yMode val="edge"/>
          <c:x val="0.43851946252383189"/>
          <c:y val="3.7878787878787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39462978977338814"/>
                  <c:y val="5.544619422572178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LP'!$A$45:$A$55</c:f>
              <c:numCache>
                <c:formatCode>General</c:formatCode>
                <c:ptCount val="11"/>
                <c:pt idx="0">
                  <c:v>1916</c:v>
                </c:pt>
                <c:pt idx="1">
                  <c:v>1917</c:v>
                </c:pt>
                <c:pt idx="2">
                  <c:v>1918</c:v>
                </c:pt>
                <c:pt idx="3">
                  <c:v>1919</c:v>
                </c:pt>
                <c:pt idx="4">
                  <c:v>1920</c:v>
                </c:pt>
                <c:pt idx="5">
                  <c:v>1921</c:v>
                </c:pt>
                <c:pt idx="6">
                  <c:v>1922</c:v>
                </c:pt>
                <c:pt idx="7">
                  <c:v>1923</c:v>
                </c:pt>
                <c:pt idx="8">
                  <c:v>1924</c:v>
                </c:pt>
                <c:pt idx="9">
                  <c:v>1925</c:v>
                </c:pt>
                <c:pt idx="10">
                  <c:v>1926</c:v>
                </c:pt>
              </c:numCache>
            </c:numRef>
          </c:cat>
          <c:val>
            <c:numRef>
              <c:f>'PIBR LP'!$C$45:$C$55</c:f>
              <c:numCache>
                <c:formatCode>_-* #,##0_-;\-* #,##0_-;_-* "-"??_-;_-@_-</c:formatCode>
                <c:ptCount val="11"/>
                <c:pt idx="0">
                  <c:v>14675.782527709496</c:v>
                </c:pt>
                <c:pt idx="1">
                  <c:v>15556.329479372067</c:v>
                </c:pt>
                <c:pt idx="2">
                  <c:v>16023.01936375323</c:v>
                </c:pt>
                <c:pt idx="3">
                  <c:v>16423.59484784706</c:v>
                </c:pt>
                <c:pt idx="4">
                  <c:v>16998.420667521706</c:v>
                </c:pt>
                <c:pt idx="5">
                  <c:v>17117.409612194355</c:v>
                </c:pt>
                <c:pt idx="6">
                  <c:v>17516.471177041003</c:v>
                </c:pt>
                <c:pt idx="7">
                  <c:v>18118.273587703054</c:v>
                </c:pt>
                <c:pt idx="8">
                  <c:v>17825.313065499799</c:v>
                </c:pt>
                <c:pt idx="9">
                  <c:v>18930.58857660343</c:v>
                </c:pt>
                <c:pt idx="10">
                  <c:v>20066.275214579371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5339168"/>
        <c:axId val="-81198688"/>
      </c:lineChart>
      <c:catAx>
        <c:axId val="-207533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81198688"/>
        <c:crosses val="autoZero"/>
        <c:auto val="1"/>
        <c:lblAlgn val="ctr"/>
        <c:lblOffset val="100"/>
        <c:noMultiLvlLbl val="0"/>
      </c:catAx>
      <c:valAx>
        <c:axId val="-81198688"/>
        <c:scaling>
          <c:orientation val="minMax"/>
          <c:min val="1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75339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1926-1932</a:t>
            </a:r>
          </a:p>
        </c:rich>
      </c:tx>
      <c:layout>
        <c:manualLayout>
          <c:xMode val="edge"/>
          <c:yMode val="edge"/>
          <c:x val="0.43851946252383189"/>
          <c:y val="3.7878787878787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39462978977338814"/>
                  <c:y val="5.544619422572178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LP'!$A$55:$A$61</c:f>
              <c:numCache>
                <c:formatCode>General</c:formatCode>
                <c:ptCount val="7"/>
                <c:pt idx="0">
                  <c:v>1926</c:v>
                </c:pt>
                <c:pt idx="1">
                  <c:v>1927</c:v>
                </c:pt>
                <c:pt idx="2">
                  <c:v>1928</c:v>
                </c:pt>
                <c:pt idx="3">
                  <c:v>1929</c:v>
                </c:pt>
                <c:pt idx="4">
                  <c:v>1930</c:v>
                </c:pt>
                <c:pt idx="5">
                  <c:v>1931</c:v>
                </c:pt>
                <c:pt idx="6">
                  <c:v>1932</c:v>
                </c:pt>
              </c:numCache>
            </c:numRef>
          </c:cat>
          <c:val>
            <c:numRef>
              <c:f>'PIBR LP'!$C$55:$C$61</c:f>
              <c:numCache>
                <c:formatCode>_-* #,##0_-;\-* #,##0_-;_-* "-"??_-;_-@_-</c:formatCode>
                <c:ptCount val="7"/>
                <c:pt idx="0">
                  <c:v>20066.275214579371</c:v>
                </c:pt>
                <c:pt idx="1">
                  <c:v>19183.676732462991</c:v>
                </c:pt>
                <c:pt idx="2">
                  <c:v>19302.618028674693</c:v>
                </c:pt>
                <c:pt idx="3">
                  <c:v>18555.855913254629</c:v>
                </c:pt>
                <c:pt idx="4">
                  <c:v>17392.799261093609</c:v>
                </c:pt>
                <c:pt idx="5">
                  <c:v>17969.259066028735</c:v>
                </c:pt>
                <c:pt idx="6">
                  <c:v>15289.025084349125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1195424"/>
        <c:axId val="-81198144"/>
      </c:lineChart>
      <c:catAx>
        <c:axId val="-8119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81198144"/>
        <c:crosses val="autoZero"/>
        <c:auto val="1"/>
        <c:lblAlgn val="ctr"/>
        <c:lblOffset val="100"/>
        <c:noMultiLvlLbl val="0"/>
      </c:catAx>
      <c:valAx>
        <c:axId val="-81198144"/>
        <c:scaling>
          <c:orientation val="minMax"/>
          <c:min val="1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81195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1983-2025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5071533688346762"/>
                  <c:y val="2.622377622377622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LP'!$A$112:$A$154</c:f>
              <c:numCache>
                <c:formatCode>General</c:formatCod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numCache>
            </c:numRef>
          </c:cat>
          <c:val>
            <c:numRef>
              <c:f>'PIBR LP'!$C$112:$C$154</c:f>
              <c:numCache>
                <c:formatCode>_-* #,##0_-;\-* #,##0_-;_-* "-"??_-;_-@_-</c:formatCode>
                <c:ptCount val="43"/>
                <c:pt idx="0">
                  <c:v>284114.16932341142</c:v>
                </c:pt>
                <c:pt idx="1">
                  <c:v>294074.88454730331</c:v>
                </c:pt>
                <c:pt idx="2">
                  <c:v>299605.59298684978</c:v>
                </c:pt>
                <c:pt idx="3">
                  <c:v>287844.03190120589</c:v>
                </c:pt>
                <c:pt idx="4">
                  <c:v>293850.21726691024</c:v>
                </c:pt>
                <c:pt idx="5">
                  <c:v>297424.15390507691</c:v>
                </c:pt>
                <c:pt idx="6">
                  <c:v>308143.72569864721</c:v>
                </c:pt>
                <c:pt idx="7">
                  <c:v>324340.58651152061</c:v>
                </c:pt>
                <c:pt idx="8">
                  <c:v>337185.95209725923</c:v>
                </c:pt>
                <c:pt idx="9">
                  <c:v>349383.5066633409</c:v>
                </c:pt>
                <c:pt idx="10">
                  <c:v>359566.56967905781</c:v>
                </c:pt>
                <c:pt idx="11">
                  <c:v>375319.94722860464</c:v>
                </c:pt>
                <c:pt idx="12">
                  <c:v>353149.71068235312</c:v>
                </c:pt>
                <c:pt idx="13">
                  <c:v>374275.36841692263</c:v>
                </c:pt>
                <c:pt idx="14">
                  <c:v>402118.32710808702</c:v>
                </c:pt>
                <c:pt idx="15">
                  <c:v>427073.11483040679</c:v>
                </c:pt>
                <c:pt idx="16">
                  <c:v>438786.19279544312</c:v>
                </c:pt>
                <c:pt idx="17">
                  <c:v>459715.62409473525</c:v>
                </c:pt>
                <c:pt idx="18">
                  <c:v>458602.58618782356</c:v>
                </c:pt>
                <c:pt idx="19">
                  <c:v>457492.82037406764</c:v>
                </c:pt>
                <c:pt idx="20">
                  <c:v>463041.82461925602</c:v>
                </c:pt>
                <c:pt idx="21">
                  <c:v>478509.71739432536</c:v>
                </c:pt>
                <c:pt idx="22">
                  <c:v>489598.87412724982</c:v>
                </c:pt>
                <c:pt idx="23">
                  <c:v>513097.64764421812</c:v>
                </c:pt>
                <c:pt idx="24">
                  <c:v>523666.96378010965</c:v>
                </c:pt>
                <c:pt idx="25">
                  <c:v>527407.96047875308</c:v>
                </c:pt>
                <c:pt idx="26">
                  <c:v>495330.17449403455</c:v>
                </c:pt>
                <c:pt idx="27">
                  <c:v>520045.16291732516</c:v>
                </c:pt>
                <c:pt idx="28">
                  <c:v>537998.36825551884</c:v>
                </c:pt>
                <c:pt idx="29">
                  <c:v>555950.32005500945</c:v>
                </c:pt>
                <c:pt idx="30">
                  <c:v>561915.63763305498</c:v>
                </c:pt>
                <c:pt idx="31">
                  <c:v>576045.46796836623</c:v>
                </c:pt>
                <c:pt idx="32">
                  <c:v>591720.44439543481</c:v>
                </c:pt>
                <c:pt idx="33">
                  <c:v>600832.39641791</c:v>
                </c:pt>
                <c:pt idx="34">
                  <c:v>613439.22167208372</c:v>
                </c:pt>
                <c:pt idx="35">
                  <c:v>625468.89168417815</c:v>
                </c:pt>
                <c:pt idx="36">
                  <c:v>623951.99726353004</c:v>
                </c:pt>
                <c:pt idx="37">
                  <c:v>568935.20107429358</c:v>
                </c:pt>
                <c:pt idx="38">
                  <c:v>602864.59867809364</c:v>
                </c:pt>
                <c:pt idx="39">
                  <c:v>626645.98763325019</c:v>
                </c:pt>
                <c:pt idx="40">
                  <c:v>646882.03084890544</c:v>
                </c:pt>
                <c:pt idx="41">
                  <c:v>654644.61521909235</c:v>
                </c:pt>
                <c:pt idx="42">
                  <c:v>661044.01521909202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1197600"/>
        <c:axId val="-81195968"/>
      </c:lineChart>
      <c:catAx>
        <c:axId val="-8119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81195968"/>
        <c:crosses val="autoZero"/>
        <c:auto val="1"/>
        <c:lblAlgn val="ctr"/>
        <c:lblOffset val="100"/>
        <c:noMultiLvlLbl val="0"/>
      </c:catAx>
      <c:valAx>
        <c:axId val="-81195968"/>
        <c:scaling>
          <c:orientation val="minMax"/>
          <c:min val="2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81197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LN del PIBR, 1895-2025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LP'!$B$23</c:f>
              <c:strCache>
                <c:ptCount val="1"/>
                <c:pt idx="0">
                  <c:v>LN 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36022661184692956"/>
                  <c:y val="8.522727272727272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LP'!$A$24:$A$154</c:f>
              <c:numCache>
                <c:formatCode>General</c:formatCode>
                <c:ptCount val="131"/>
                <c:pt idx="0">
                  <c:v>1895</c:v>
                </c:pt>
                <c:pt idx="1">
                  <c:v>1896</c:v>
                </c:pt>
                <c:pt idx="2">
                  <c:v>1897</c:v>
                </c:pt>
                <c:pt idx="3">
                  <c:v>1898</c:v>
                </c:pt>
                <c:pt idx="4">
                  <c:v>1899</c:v>
                </c:pt>
                <c:pt idx="5">
                  <c:v>1900</c:v>
                </c:pt>
                <c:pt idx="6">
                  <c:v>1901</c:v>
                </c:pt>
                <c:pt idx="7">
                  <c:v>1902</c:v>
                </c:pt>
                <c:pt idx="8">
                  <c:v>1903</c:v>
                </c:pt>
                <c:pt idx="9">
                  <c:v>1904</c:v>
                </c:pt>
                <c:pt idx="10">
                  <c:v>1905</c:v>
                </c:pt>
                <c:pt idx="11">
                  <c:v>1906</c:v>
                </c:pt>
                <c:pt idx="12">
                  <c:v>1907</c:v>
                </c:pt>
                <c:pt idx="13">
                  <c:v>1908</c:v>
                </c:pt>
                <c:pt idx="14">
                  <c:v>1909</c:v>
                </c:pt>
                <c:pt idx="15">
                  <c:v>1910</c:v>
                </c:pt>
                <c:pt idx="16">
                  <c:v>1911</c:v>
                </c:pt>
                <c:pt idx="17">
                  <c:v>1912</c:v>
                </c:pt>
                <c:pt idx="18">
                  <c:v>1913</c:v>
                </c:pt>
                <c:pt idx="19">
                  <c:v>1914</c:v>
                </c:pt>
                <c:pt idx="20">
                  <c:v>1915</c:v>
                </c:pt>
                <c:pt idx="21">
                  <c:v>1916</c:v>
                </c:pt>
                <c:pt idx="22">
                  <c:v>1917</c:v>
                </c:pt>
                <c:pt idx="23">
                  <c:v>1918</c:v>
                </c:pt>
                <c:pt idx="24">
                  <c:v>1919</c:v>
                </c:pt>
                <c:pt idx="25">
                  <c:v>1920</c:v>
                </c:pt>
                <c:pt idx="26">
                  <c:v>1921</c:v>
                </c:pt>
                <c:pt idx="27">
                  <c:v>1922</c:v>
                </c:pt>
                <c:pt idx="28">
                  <c:v>1923</c:v>
                </c:pt>
                <c:pt idx="29">
                  <c:v>1924</c:v>
                </c:pt>
                <c:pt idx="30">
                  <c:v>1925</c:v>
                </c:pt>
                <c:pt idx="31">
                  <c:v>1926</c:v>
                </c:pt>
                <c:pt idx="32">
                  <c:v>1927</c:v>
                </c:pt>
                <c:pt idx="33">
                  <c:v>1928</c:v>
                </c:pt>
                <c:pt idx="34">
                  <c:v>1929</c:v>
                </c:pt>
                <c:pt idx="35">
                  <c:v>1930</c:v>
                </c:pt>
                <c:pt idx="36">
                  <c:v>1931</c:v>
                </c:pt>
                <c:pt idx="37">
                  <c:v>1932</c:v>
                </c:pt>
                <c:pt idx="38">
                  <c:v>1933</c:v>
                </c:pt>
                <c:pt idx="39">
                  <c:v>1934</c:v>
                </c:pt>
                <c:pt idx="40">
                  <c:v>1935</c:v>
                </c:pt>
                <c:pt idx="41">
                  <c:v>1936</c:v>
                </c:pt>
                <c:pt idx="42">
                  <c:v>1937</c:v>
                </c:pt>
                <c:pt idx="43">
                  <c:v>1938</c:v>
                </c:pt>
                <c:pt idx="44">
                  <c:v>1939</c:v>
                </c:pt>
                <c:pt idx="45">
                  <c:v>1940</c:v>
                </c:pt>
                <c:pt idx="46">
                  <c:v>1941</c:v>
                </c:pt>
                <c:pt idx="47">
                  <c:v>1942</c:v>
                </c:pt>
                <c:pt idx="48">
                  <c:v>1943</c:v>
                </c:pt>
                <c:pt idx="49">
                  <c:v>1944</c:v>
                </c:pt>
                <c:pt idx="50">
                  <c:v>1945</c:v>
                </c:pt>
                <c:pt idx="51">
                  <c:v>1946</c:v>
                </c:pt>
                <c:pt idx="52">
                  <c:v>1947</c:v>
                </c:pt>
                <c:pt idx="53">
                  <c:v>1948</c:v>
                </c:pt>
                <c:pt idx="54">
                  <c:v>1949</c:v>
                </c:pt>
                <c:pt idx="55">
                  <c:v>1950</c:v>
                </c:pt>
                <c:pt idx="56">
                  <c:v>1951</c:v>
                </c:pt>
                <c:pt idx="57">
                  <c:v>1952</c:v>
                </c:pt>
                <c:pt idx="58">
                  <c:v>1953</c:v>
                </c:pt>
                <c:pt idx="59">
                  <c:v>1954</c:v>
                </c:pt>
                <c:pt idx="60">
                  <c:v>1955</c:v>
                </c:pt>
                <c:pt idx="61">
                  <c:v>1956</c:v>
                </c:pt>
                <c:pt idx="62">
                  <c:v>1957</c:v>
                </c:pt>
                <c:pt idx="63">
                  <c:v>1958</c:v>
                </c:pt>
                <c:pt idx="64">
                  <c:v>1959</c:v>
                </c:pt>
                <c:pt idx="65">
                  <c:v>1960</c:v>
                </c:pt>
                <c:pt idx="66">
                  <c:v>1961</c:v>
                </c:pt>
                <c:pt idx="67">
                  <c:v>1962</c:v>
                </c:pt>
                <c:pt idx="68">
                  <c:v>1963</c:v>
                </c:pt>
                <c:pt idx="69">
                  <c:v>1964</c:v>
                </c:pt>
                <c:pt idx="70">
                  <c:v>1965</c:v>
                </c:pt>
                <c:pt idx="71">
                  <c:v>1966</c:v>
                </c:pt>
                <c:pt idx="72">
                  <c:v>1967</c:v>
                </c:pt>
                <c:pt idx="73">
                  <c:v>1968</c:v>
                </c:pt>
                <c:pt idx="74">
                  <c:v>1969</c:v>
                </c:pt>
                <c:pt idx="75">
                  <c:v>1970</c:v>
                </c:pt>
                <c:pt idx="76">
                  <c:v>1971</c:v>
                </c:pt>
                <c:pt idx="77">
                  <c:v>1972</c:v>
                </c:pt>
                <c:pt idx="78">
                  <c:v>1973</c:v>
                </c:pt>
                <c:pt idx="79">
                  <c:v>1974</c:v>
                </c:pt>
                <c:pt idx="80">
                  <c:v>1975</c:v>
                </c:pt>
                <c:pt idx="81">
                  <c:v>1976</c:v>
                </c:pt>
                <c:pt idx="82">
                  <c:v>1977</c:v>
                </c:pt>
                <c:pt idx="83">
                  <c:v>1978</c:v>
                </c:pt>
                <c:pt idx="84">
                  <c:v>1979</c:v>
                </c:pt>
                <c:pt idx="85">
                  <c:v>1980</c:v>
                </c:pt>
                <c:pt idx="86">
                  <c:v>1981</c:v>
                </c:pt>
                <c:pt idx="87">
                  <c:v>1982</c:v>
                </c:pt>
                <c:pt idx="88">
                  <c:v>1983</c:v>
                </c:pt>
                <c:pt idx="89">
                  <c:v>1984</c:v>
                </c:pt>
                <c:pt idx="90">
                  <c:v>1985</c:v>
                </c:pt>
                <c:pt idx="91">
                  <c:v>1986</c:v>
                </c:pt>
                <c:pt idx="92">
                  <c:v>1987</c:v>
                </c:pt>
                <c:pt idx="93">
                  <c:v>1988</c:v>
                </c:pt>
                <c:pt idx="94">
                  <c:v>1989</c:v>
                </c:pt>
                <c:pt idx="95">
                  <c:v>1990</c:v>
                </c:pt>
                <c:pt idx="96">
                  <c:v>1991</c:v>
                </c:pt>
                <c:pt idx="97">
                  <c:v>1992</c:v>
                </c:pt>
                <c:pt idx="98">
                  <c:v>1993</c:v>
                </c:pt>
                <c:pt idx="99">
                  <c:v>1994</c:v>
                </c:pt>
                <c:pt idx="100">
                  <c:v>1995</c:v>
                </c:pt>
                <c:pt idx="101">
                  <c:v>1996</c:v>
                </c:pt>
                <c:pt idx="102">
                  <c:v>1997</c:v>
                </c:pt>
                <c:pt idx="103">
                  <c:v>1998</c:v>
                </c:pt>
                <c:pt idx="104">
                  <c:v>1999</c:v>
                </c:pt>
                <c:pt idx="105">
                  <c:v>2000</c:v>
                </c:pt>
                <c:pt idx="106">
                  <c:v>2001</c:v>
                </c:pt>
                <c:pt idx="107">
                  <c:v>2002</c:v>
                </c:pt>
                <c:pt idx="108">
                  <c:v>2003</c:v>
                </c:pt>
                <c:pt idx="109">
                  <c:v>2004</c:v>
                </c:pt>
                <c:pt idx="110">
                  <c:v>2005</c:v>
                </c:pt>
                <c:pt idx="111">
                  <c:v>2006</c:v>
                </c:pt>
                <c:pt idx="112">
                  <c:v>2007</c:v>
                </c:pt>
                <c:pt idx="113">
                  <c:v>2008</c:v>
                </c:pt>
                <c:pt idx="114">
                  <c:v>2009</c:v>
                </c:pt>
                <c:pt idx="115">
                  <c:v>2010</c:v>
                </c:pt>
                <c:pt idx="116">
                  <c:v>2011</c:v>
                </c:pt>
                <c:pt idx="117">
                  <c:v>2012</c:v>
                </c:pt>
                <c:pt idx="118">
                  <c:v>2013</c:v>
                </c:pt>
                <c:pt idx="119">
                  <c:v>2014</c:v>
                </c:pt>
                <c:pt idx="120">
                  <c:v>2015</c:v>
                </c:pt>
                <c:pt idx="121">
                  <c:v>2016</c:v>
                </c:pt>
                <c:pt idx="122">
                  <c:v>2017</c:v>
                </c:pt>
                <c:pt idx="123">
                  <c:v>2018</c:v>
                </c:pt>
                <c:pt idx="124">
                  <c:v>2019</c:v>
                </c:pt>
                <c:pt idx="125">
                  <c:v>2020</c:v>
                </c:pt>
                <c:pt idx="126">
                  <c:v>2021</c:v>
                </c:pt>
                <c:pt idx="127">
                  <c:v>2022</c:v>
                </c:pt>
                <c:pt idx="128">
                  <c:v>2023</c:v>
                </c:pt>
                <c:pt idx="129">
                  <c:v>2024</c:v>
                </c:pt>
                <c:pt idx="130">
                  <c:v>2025</c:v>
                </c:pt>
              </c:numCache>
            </c:numRef>
          </c:cat>
          <c:val>
            <c:numRef>
              <c:f>'PIBR LP'!$B$24:$B$154</c:f>
              <c:numCache>
                <c:formatCode>0.0</c:formatCode>
                <c:ptCount val="131"/>
                <c:pt idx="0">
                  <c:v>9.2611527333452095</c:v>
                </c:pt>
                <c:pt idx="1">
                  <c:v>9.291620696507124</c:v>
                </c:pt>
                <c:pt idx="2">
                  <c:v>9.3565307160553584</c:v>
                </c:pt>
                <c:pt idx="3">
                  <c:v>9.4126732426435087</c:v>
                </c:pt>
                <c:pt idx="4">
                  <c:v>9.3630829144953562</c:v>
                </c:pt>
                <c:pt idx="5">
                  <c:v>9.3709009239772811</c:v>
                </c:pt>
                <c:pt idx="6">
                  <c:v>9.453332468218381</c:v>
                </c:pt>
                <c:pt idx="7">
                  <c:v>9.3793500483146275</c:v>
                </c:pt>
                <c:pt idx="8">
                  <c:v>9.4855083785214589</c:v>
                </c:pt>
                <c:pt idx="9">
                  <c:v>9.5029237986433603</c:v>
                </c:pt>
                <c:pt idx="10">
                  <c:v>9.6017903039101284</c:v>
                </c:pt>
                <c:pt idx="11">
                  <c:v>9.5904231181587996</c:v>
                </c:pt>
                <c:pt idx="12">
                  <c:v>9.6474428343949477</c:v>
                </c:pt>
                <c:pt idx="13">
                  <c:v>9.645921082984783</c:v>
                </c:pt>
                <c:pt idx="14">
                  <c:v>9.674874566635367</c:v>
                </c:pt>
                <c:pt idx="15">
                  <c:v>9.6837333440045423</c:v>
                </c:pt>
                <c:pt idx="16">
                  <c:v>9.7005904610709646</c:v>
                </c:pt>
                <c:pt idx="17">
                  <c:v>9.7174475781373886</c:v>
                </c:pt>
                <c:pt idx="18">
                  <c:v>9.7164470778038048</c:v>
                </c:pt>
                <c:pt idx="19">
                  <c:v>9.6756250832835491</c:v>
                </c:pt>
                <c:pt idx="20">
                  <c:v>9.6399979056403975</c:v>
                </c:pt>
                <c:pt idx="21">
                  <c:v>9.593953967138992</c:v>
                </c:pt>
                <c:pt idx="22">
                  <c:v>9.652222875262968</c:v>
                </c:pt>
                <c:pt idx="23">
                  <c:v>9.681781677504512</c:v>
                </c:pt>
                <c:pt idx="24">
                  <c:v>9.7064742900948833</c:v>
                </c:pt>
                <c:pt idx="25">
                  <c:v>9.7408757168122158</c:v>
                </c:pt>
                <c:pt idx="26">
                  <c:v>9.7478513305486398</c:v>
                </c:pt>
                <c:pt idx="27">
                  <c:v>9.770896927367728</c:v>
                </c:pt>
                <c:pt idx="28">
                  <c:v>9.8046762984410361</c:v>
                </c:pt>
                <c:pt idx="29">
                  <c:v>9.7883748084101594</c:v>
                </c:pt>
                <c:pt idx="30">
                  <c:v>9.8485343359864395</c:v>
                </c:pt>
                <c:pt idx="31">
                  <c:v>9.9067958348594267</c:v>
                </c:pt>
                <c:pt idx="32">
                  <c:v>9.861815026232021</c:v>
                </c:pt>
                <c:pt idx="33">
                  <c:v>9.8679960148475914</c:v>
                </c:pt>
                <c:pt idx="34">
                  <c:v>9.8285407008735319</c:v>
                </c:pt>
                <c:pt idx="35">
                  <c:v>9.7638115639797167</c:v>
                </c:pt>
                <c:pt idx="36">
                  <c:v>9.7964177472096203</c:v>
                </c:pt>
                <c:pt idx="37">
                  <c:v>9.6348905352387835</c:v>
                </c:pt>
                <c:pt idx="38">
                  <c:v>9.7419315175828274</c:v>
                </c:pt>
                <c:pt idx="39">
                  <c:v>9.8072280567196106</c:v>
                </c:pt>
                <c:pt idx="40">
                  <c:v>9.878912146470082</c:v>
                </c:pt>
                <c:pt idx="41">
                  <c:v>9.9556942456146871</c:v>
                </c:pt>
                <c:pt idx="42">
                  <c:v>9.9882559221716516</c:v>
                </c:pt>
                <c:pt idx="43">
                  <c:v>10.004330913798196</c:v>
                </c:pt>
                <c:pt idx="44">
                  <c:v>10.056701237231861</c:v>
                </c:pt>
                <c:pt idx="45">
                  <c:v>10.070406195135925</c:v>
                </c:pt>
                <c:pt idx="46">
                  <c:v>10.163346639284498</c:v>
                </c:pt>
                <c:pt idx="47">
                  <c:v>10.217931450216456</c:v>
                </c:pt>
                <c:pt idx="48">
                  <c:v>10.254296891404007</c:v>
                </c:pt>
                <c:pt idx="49">
                  <c:v>10.332767160113683</c:v>
                </c:pt>
                <c:pt idx="50">
                  <c:v>10.363695115983385</c:v>
                </c:pt>
                <c:pt idx="51">
                  <c:v>10.427344183356249</c:v>
                </c:pt>
                <c:pt idx="52">
                  <c:v>10.461204376856113</c:v>
                </c:pt>
                <c:pt idx="53">
                  <c:v>10.501583651708204</c:v>
                </c:pt>
                <c:pt idx="54">
                  <c:v>10.55494459263018</c:v>
                </c:pt>
                <c:pt idx="55">
                  <c:v>10.649298338178925</c:v>
                </c:pt>
                <c:pt idx="56">
                  <c:v>10.723790344255976</c:v>
                </c:pt>
                <c:pt idx="57">
                  <c:v>10.762788152545932</c:v>
                </c:pt>
                <c:pt idx="58">
                  <c:v>10.765524523313102</c:v>
                </c:pt>
                <c:pt idx="59">
                  <c:v>10.860797082528842</c:v>
                </c:pt>
                <c:pt idx="60">
                  <c:v>10.942363438957139</c:v>
                </c:pt>
                <c:pt idx="61">
                  <c:v>11.008496163060355</c:v>
                </c:pt>
                <c:pt idx="62">
                  <c:v>11.081514362432806</c:v>
                </c:pt>
                <c:pt idx="63">
                  <c:v>11.133331075936947</c:v>
                </c:pt>
                <c:pt idx="64">
                  <c:v>11.162803512538785</c:v>
                </c:pt>
                <c:pt idx="65">
                  <c:v>11.240843699314372</c:v>
                </c:pt>
                <c:pt idx="66">
                  <c:v>11.283129678186752</c:v>
                </c:pt>
                <c:pt idx="67">
                  <c:v>11.32675149087801</c:v>
                </c:pt>
                <c:pt idx="68">
                  <c:v>11.399531954686379</c:v>
                </c:pt>
                <c:pt idx="69">
                  <c:v>11.503926448685919</c:v>
                </c:pt>
                <c:pt idx="70">
                  <c:v>11.563598009158431</c:v>
                </c:pt>
                <c:pt idx="71">
                  <c:v>11.622773480764195</c:v>
                </c:pt>
                <c:pt idx="72">
                  <c:v>11.679672818226781</c:v>
                </c:pt>
                <c:pt idx="73">
                  <c:v>11.769726285867579</c:v>
                </c:pt>
                <c:pt idx="74">
                  <c:v>11.803341123362884</c:v>
                </c:pt>
                <c:pt idx="75">
                  <c:v>11.866339246507339</c:v>
                </c:pt>
                <c:pt idx="76">
                  <c:v>11.903273382883924</c:v>
                </c:pt>
                <c:pt idx="77">
                  <c:v>11.982350769186642</c:v>
                </c:pt>
                <c:pt idx="78">
                  <c:v>12.058025055593474</c:v>
                </c:pt>
                <c:pt idx="79">
                  <c:v>12.114186340761208</c:v>
                </c:pt>
                <c:pt idx="80">
                  <c:v>12.170041820502227</c:v>
                </c:pt>
                <c:pt idx="81">
                  <c:v>12.213268385421964</c:v>
                </c:pt>
                <c:pt idx="82">
                  <c:v>12.246612632335847</c:v>
                </c:pt>
                <c:pt idx="83">
                  <c:v>12.332395226010322</c:v>
                </c:pt>
                <c:pt idx="84">
                  <c:v>12.424957726566019</c:v>
                </c:pt>
                <c:pt idx="85">
                  <c:v>12.513273062884965</c:v>
                </c:pt>
                <c:pt idx="86">
                  <c:v>12.604955987575671</c:v>
                </c:pt>
                <c:pt idx="87">
                  <c:v>12.604596273913755</c:v>
                </c:pt>
                <c:pt idx="88">
                  <c:v>12.557131441021019</c:v>
                </c:pt>
                <c:pt idx="89">
                  <c:v>12.59158972323247</c:v>
                </c:pt>
                <c:pt idx="90">
                  <c:v>12.610222198631359</c:v>
                </c:pt>
                <c:pt idx="91">
                  <c:v>12.570174056525133</c:v>
                </c:pt>
                <c:pt idx="92">
                  <c:v>12.590825451420853</c:v>
                </c:pt>
                <c:pt idx="93">
                  <c:v>12.602914526606973</c:v>
                </c:pt>
                <c:pt idx="94">
                  <c:v>12.638321594990973</c:v>
                </c:pt>
                <c:pt idx="95">
                  <c:v>12.68954943559485</c:v>
                </c:pt>
                <c:pt idx="96">
                  <c:v>12.728389843794981</c:v>
                </c:pt>
                <c:pt idx="97">
                  <c:v>12.763925470826475</c:v>
                </c:pt>
                <c:pt idx="98">
                  <c:v>12.792654611960669</c:v>
                </c:pt>
                <c:pt idx="99">
                  <c:v>12.835534133800238</c:v>
                </c:pt>
                <c:pt idx="100">
                  <c:v>12.774647355588122</c:v>
                </c:pt>
                <c:pt idx="101">
                  <c:v>12.832747084665753</c:v>
                </c:pt>
                <c:pt idx="102">
                  <c:v>12.904501670329878</c:v>
                </c:pt>
                <c:pt idx="103">
                  <c:v>12.964710506663753</c:v>
                </c:pt>
                <c:pt idx="104">
                  <c:v>12.991767541061906</c:v>
                </c:pt>
                <c:pt idx="105">
                  <c:v>13.038363368805911</c:v>
                </c:pt>
                <c:pt idx="106">
                  <c:v>13.035939288700602</c:v>
                </c:pt>
                <c:pt idx="107">
                  <c:v>13.033516470403137</c:v>
                </c:pt>
                <c:pt idx="108">
                  <c:v>13.045572662939382</c:v>
                </c:pt>
                <c:pt idx="109">
                  <c:v>13.078431797703059</c:v>
                </c:pt>
                <c:pt idx="110">
                  <c:v>13.101341710600913</c:v>
                </c:pt>
                <c:pt idx="111">
                  <c:v>13.148221452324377</c:v>
                </c:pt>
                <c:pt idx="112">
                  <c:v>13.168611195940798</c:v>
                </c:pt>
                <c:pt idx="113">
                  <c:v>13.175729646603783</c:v>
                </c:pt>
                <c:pt idx="114">
                  <c:v>13.112979838372274</c:v>
                </c:pt>
                <c:pt idx="115">
                  <c:v>13.161670938550301</c:v>
                </c:pt>
                <c:pt idx="116">
                  <c:v>13.195610806157015</c:v>
                </c:pt>
                <c:pt idx="117">
                  <c:v>13.228434216821507</c:v>
                </c:pt>
                <c:pt idx="118">
                  <c:v>13.239107006634837</c:v>
                </c:pt>
                <c:pt idx="119">
                  <c:v>13.263941874007712</c:v>
                </c:pt>
                <c:pt idx="120">
                  <c:v>13.290789580029069</c:v>
                </c:pt>
                <c:pt idx="121">
                  <c:v>13.306071300111988</c:v>
                </c:pt>
                <c:pt idx="122">
                  <c:v>13.326836470046365</c:v>
                </c:pt>
                <c:pt idx="123">
                  <c:v>13.34625687413385</c:v>
                </c:pt>
                <c:pt idx="124">
                  <c:v>13.343828716930204</c:v>
                </c:pt>
                <c:pt idx="125">
                  <c:v>13.251521824504415</c:v>
                </c:pt>
                <c:pt idx="126">
                  <c:v>13.309447904355915</c:v>
                </c:pt>
                <c:pt idx="127">
                  <c:v>13.348137047135982</c:v>
                </c:pt>
                <c:pt idx="128">
                  <c:v>13.379919224321972</c:v>
                </c:pt>
                <c:pt idx="129">
                  <c:v>13.391847795187246</c:v>
                </c:pt>
                <c:pt idx="130">
                  <c:v>13.401575705450609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1193792"/>
        <c:axId val="-81196512"/>
      </c:lineChart>
      <c:catAx>
        <c:axId val="-8119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81196512"/>
        <c:crosses val="autoZero"/>
        <c:auto val="1"/>
        <c:lblAlgn val="ctr"/>
        <c:lblOffset val="100"/>
        <c:noMultiLvlLbl val="0"/>
      </c:catAx>
      <c:valAx>
        <c:axId val="-81196512"/>
        <c:scaling>
          <c:orientation val="minMax"/>
          <c:max val="13.5"/>
          <c:min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LN</a:t>
                </a:r>
                <a:r>
                  <a:rPr lang="es-ES" b="1" baseline="0"/>
                  <a:t> del PIB real</a:t>
                </a:r>
                <a:endParaRPr lang="es-E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81193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1895-1933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197791027566641"/>
                  <c:y val="-2.535741270977494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LP'!$A$24:$A$62</c:f>
              <c:numCache>
                <c:formatCode>General</c:formatCode>
                <c:ptCount val="39"/>
                <c:pt idx="0">
                  <c:v>1895</c:v>
                </c:pt>
                <c:pt idx="1">
                  <c:v>1896</c:v>
                </c:pt>
                <c:pt idx="2">
                  <c:v>1897</c:v>
                </c:pt>
                <c:pt idx="3">
                  <c:v>1898</c:v>
                </c:pt>
                <c:pt idx="4">
                  <c:v>1899</c:v>
                </c:pt>
                <c:pt idx="5">
                  <c:v>1900</c:v>
                </c:pt>
                <c:pt idx="6">
                  <c:v>1901</c:v>
                </c:pt>
                <c:pt idx="7">
                  <c:v>1902</c:v>
                </c:pt>
                <c:pt idx="8">
                  <c:v>1903</c:v>
                </c:pt>
                <c:pt idx="9">
                  <c:v>1904</c:v>
                </c:pt>
                <c:pt idx="10">
                  <c:v>1905</c:v>
                </c:pt>
                <c:pt idx="11">
                  <c:v>1906</c:v>
                </c:pt>
                <c:pt idx="12">
                  <c:v>1907</c:v>
                </c:pt>
                <c:pt idx="13">
                  <c:v>1908</c:v>
                </c:pt>
                <c:pt idx="14">
                  <c:v>1909</c:v>
                </c:pt>
                <c:pt idx="15">
                  <c:v>1910</c:v>
                </c:pt>
                <c:pt idx="16">
                  <c:v>1911</c:v>
                </c:pt>
                <c:pt idx="17">
                  <c:v>1912</c:v>
                </c:pt>
                <c:pt idx="18">
                  <c:v>1913</c:v>
                </c:pt>
                <c:pt idx="19">
                  <c:v>1914</c:v>
                </c:pt>
                <c:pt idx="20">
                  <c:v>1915</c:v>
                </c:pt>
                <c:pt idx="21">
                  <c:v>1916</c:v>
                </c:pt>
                <c:pt idx="22">
                  <c:v>1917</c:v>
                </c:pt>
                <c:pt idx="23">
                  <c:v>1918</c:v>
                </c:pt>
                <c:pt idx="24">
                  <c:v>1919</c:v>
                </c:pt>
                <c:pt idx="25">
                  <c:v>1920</c:v>
                </c:pt>
                <c:pt idx="26">
                  <c:v>1921</c:v>
                </c:pt>
                <c:pt idx="27">
                  <c:v>1922</c:v>
                </c:pt>
                <c:pt idx="28">
                  <c:v>1923</c:v>
                </c:pt>
                <c:pt idx="29">
                  <c:v>1924</c:v>
                </c:pt>
                <c:pt idx="30">
                  <c:v>1925</c:v>
                </c:pt>
                <c:pt idx="31">
                  <c:v>1926</c:v>
                </c:pt>
                <c:pt idx="32">
                  <c:v>1927</c:v>
                </c:pt>
                <c:pt idx="33">
                  <c:v>1928</c:v>
                </c:pt>
                <c:pt idx="34">
                  <c:v>1929</c:v>
                </c:pt>
                <c:pt idx="35">
                  <c:v>1930</c:v>
                </c:pt>
                <c:pt idx="36">
                  <c:v>1931</c:v>
                </c:pt>
                <c:pt idx="37">
                  <c:v>1932</c:v>
                </c:pt>
                <c:pt idx="38">
                  <c:v>1933</c:v>
                </c:pt>
              </c:numCache>
            </c:numRef>
          </c:cat>
          <c:val>
            <c:numRef>
              <c:f>'PIBR LP'!$C$24:$C$62</c:f>
              <c:numCache>
                <c:formatCode>_-* #,##0_-;\-* #,##0_-;_-* "-"??_-;_-@_-</c:formatCode>
                <c:ptCount val="39"/>
                <c:pt idx="0">
                  <c:v>10521.254553802351</c:v>
                </c:pt>
                <c:pt idx="1">
                  <c:v>10846.749149396199</c:v>
                </c:pt>
                <c:pt idx="2">
                  <c:v>11574.164744580768</c:v>
                </c:pt>
                <c:pt idx="3">
                  <c:v>12242.554590249892</c:v>
                </c:pt>
                <c:pt idx="4">
                  <c:v>11650.249959274088</c:v>
                </c:pt>
                <c:pt idx="5">
                  <c:v>11741.688692627495</c:v>
                </c:pt>
                <c:pt idx="6">
                  <c:v>12750.585463246995</c:v>
                </c:pt>
                <c:pt idx="7">
                  <c:v>11841.315969266281</c:v>
                </c:pt>
                <c:pt idx="8">
                  <c:v>13167.518792194249</c:v>
                </c:pt>
                <c:pt idx="9">
                  <c:v>13398.845140006226</c:v>
                </c:pt>
                <c:pt idx="10">
                  <c:v>14791.238687824347</c:v>
                </c:pt>
                <c:pt idx="11">
                  <c:v>14624.055929081176</c:v>
                </c:pt>
                <c:pt idx="12">
                  <c:v>15482.147027528266</c:v>
                </c:pt>
                <c:pt idx="13">
                  <c:v>15458.604965582799</c:v>
                </c:pt>
                <c:pt idx="14">
                  <c:v>15912.72792861782</c:v>
                </c:pt>
                <c:pt idx="15">
                  <c:v>16054.32148959418</c:v>
                </c:pt>
                <c:pt idx="16">
                  <c:v>16327.24495491728</c:v>
                </c:pt>
                <c:pt idx="17">
                  <c:v>16604.808119150872</c:v>
                </c:pt>
                <c:pt idx="18">
                  <c:v>16588.203311031721</c:v>
                </c:pt>
                <c:pt idx="19">
                  <c:v>15924.675178590453</c:v>
                </c:pt>
                <c:pt idx="20">
                  <c:v>15367.311547339787</c:v>
                </c:pt>
                <c:pt idx="21">
                  <c:v>14675.782527709496</c:v>
                </c:pt>
                <c:pt idx="22">
                  <c:v>15556.329479372067</c:v>
                </c:pt>
                <c:pt idx="23">
                  <c:v>16023.01936375323</c:v>
                </c:pt>
                <c:pt idx="24">
                  <c:v>16423.59484784706</c:v>
                </c:pt>
                <c:pt idx="25">
                  <c:v>16998.420667521706</c:v>
                </c:pt>
                <c:pt idx="26">
                  <c:v>17117.409612194355</c:v>
                </c:pt>
                <c:pt idx="27">
                  <c:v>17516.471177041003</c:v>
                </c:pt>
                <c:pt idx="28">
                  <c:v>18118.273587703054</c:v>
                </c:pt>
                <c:pt idx="29">
                  <c:v>17825.313065499799</c:v>
                </c:pt>
                <c:pt idx="30">
                  <c:v>18930.58857660343</c:v>
                </c:pt>
                <c:pt idx="31">
                  <c:v>20066.275214579371</c:v>
                </c:pt>
                <c:pt idx="32">
                  <c:v>19183.676732462991</c:v>
                </c:pt>
                <c:pt idx="33">
                  <c:v>19302.618028674693</c:v>
                </c:pt>
                <c:pt idx="34">
                  <c:v>18555.855913254629</c:v>
                </c:pt>
                <c:pt idx="35">
                  <c:v>17392.799261093609</c:v>
                </c:pt>
                <c:pt idx="36">
                  <c:v>17969.259066028735</c:v>
                </c:pt>
                <c:pt idx="37">
                  <c:v>15289.025084349125</c:v>
                </c:pt>
                <c:pt idx="38">
                  <c:v>17016.377090696347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81830512"/>
        <c:axId val="-1881827248"/>
      </c:lineChart>
      <c:catAx>
        <c:axId val="-188183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881827248"/>
        <c:crosses val="autoZero"/>
        <c:auto val="1"/>
        <c:lblAlgn val="ctr"/>
        <c:lblOffset val="100"/>
        <c:noMultiLvlLbl val="0"/>
      </c:catAx>
      <c:valAx>
        <c:axId val="-1881827248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881830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1895-1912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19906771046682747"/>
                  <c:y val="-4.1035353535353539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LP'!$A$24:$A$41</c:f>
              <c:numCache>
                <c:formatCode>General</c:formatCode>
                <c:ptCount val="18"/>
                <c:pt idx="0">
                  <c:v>1895</c:v>
                </c:pt>
                <c:pt idx="1">
                  <c:v>1896</c:v>
                </c:pt>
                <c:pt idx="2">
                  <c:v>1897</c:v>
                </c:pt>
                <c:pt idx="3">
                  <c:v>1898</c:v>
                </c:pt>
                <c:pt idx="4">
                  <c:v>1899</c:v>
                </c:pt>
                <c:pt idx="5">
                  <c:v>1900</c:v>
                </c:pt>
                <c:pt idx="6">
                  <c:v>1901</c:v>
                </c:pt>
                <c:pt idx="7">
                  <c:v>1902</c:v>
                </c:pt>
                <c:pt idx="8">
                  <c:v>1903</c:v>
                </c:pt>
                <c:pt idx="9">
                  <c:v>1904</c:v>
                </c:pt>
                <c:pt idx="10">
                  <c:v>1905</c:v>
                </c:pt>
                <c:pt idx="11">
                  <c:v>1906</c:v>
                </c:pt>
                <c:pt idx="12">
                  <c:v>1907</c:v>
                </c:pt>
                <c:pt idx="13">
                  <c:v>1908</c:v>
                </c:pt>
                <c:pt idx="14">
                  <c:v>1909</c:v>
                </c:pt>
                <c:pt idx="15">
                  <c:v>1910</c:v>
                </c:pt>
                <c:pt idx="16">
                  <c:v>1911</c:v>
                </c:pt>
                <c:pt idx="17">
                  <c:v>1912</c:v>
                </c:pt>
              </c:numCache>
            </c:numRef>
          </c:cat>
          <c:val>
            <c:numRef>
              <c:f>'PIBR LP'!$C$24:$C$41</c:f>
              <c:numCache>
                <c:formatCode>_-* #,##0_-;\-* #,##0_-;_-* "-"??_-;_-@_-</c:formatCode>
                <c:ptCount val="18"/>
                <c:pt idx="0">
                  <c:v>10521.254553802351</c:v>
                </c:pt>
                <c:pt idx="1">
                  <c:v>10846.749149396199</c:v>
                </c:pt>
                <c:pt idx="2">
                  <c:v>11574.164744580768</c:v>
                </c:pt>
                <c:pt idx="3">
                  <c:v>12242.554590249892</c:v>
                </c:pt>
                <c:pt idx="4">
                  <c:v>11650.249959274088</c:v>
                </c:pt>
                <c:pt idx="5">
                  <c:v>11741.688692627495</c:v>
                </c:pt>
                <c:pt idx="6">
                  <c:v>12750.585463246995</c:v>
                </c:pt>
                <c:pt idx="7">
                  <c:v>11841.315969266281</c:v>
                </c:pt>
                <c:pt idx="8">
                  <c:v>13167.518792194249</c:v>
                </c:pt>
                <c:pt idx="9">
                  <c:v>13398.845140006226</c:v>
                </c:pt>
                <c:pt idx="10">
                  <c:v>14791.238687824347</c:v>
                </c:pt>
                <c:pt idx="11">
                  <c:v>14624.055929081176</c:v>
                </c:pt>
                <c:pt idx="12">
                  <c:v>15482.147027528266</c:v>
                </c:pt>
                <c:pt idx="13">
                  <c:v>15458.604965582799</c:v>
                </c:pt>
                <c:pt idx="14">
                  <c:v>15912.72792861782</c:v>
                </c:pt>
                <c:pt idx="15">
                  <c:v>16054.32148959418</c:v>
                </c:pt>
                <c:pt idx="16">
                  <c:v>16327.24495491728</c:v>
                </c:pt>
                <c:pt idx="17">
                  <c:v>16604.808119150872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81829968"/>
        <c:axId val="-1881832144"/>
      </c:lineChart>
      <c:catAx>
        <c:axId val="-188182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881832144"/>
        <c:crosses val="autoZero"/>
        <c:auto val="1"/>
        <c:lblAlgn val="ctr"/>
        <c:lblOffset val="100"/>
        <c:noMultiLvlLbl val="0"/>
      </c:catAx>
      <c:valAx>
        <c:axId val="-1881832144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88182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1913-1932</a:t>
            </a:r>
          </a:p>
        </c:rich>
      </c:tx>
      <c:layout>
        <c:manualLayout>
          <c:xMode val="edge"/>
          <c:yMode val="edge"/>
          <c:x val="0.3614481715797086"/>
          <c:y val="3.7878787878787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38219471121023169"/>
                  <c:y val="-4.615694345025053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LP'!$A$42:$A$61</c:f>
              <c:numCache>
                <c:formatCode>General</c:formatCode>
                <c:ptCount val="20"/>
                <c:pt idx="0">
                  <c:v>1913</c:v>
                </c:pt>
                <c:pt idx="1">
                  <c:v>1914</c:v>
                </c:pt>
                <c:pt idx="2">
                  <c:v>1915</c:v>
                </c:pt>
                <c:pt idx="3">
                  <c:v>1916</c:v>
                </c:pt>
                <c:pt idx="4">
                  <c:v>1917</c:v>
                </c:pt>
                <c:pt idx="5">
                  <c:v>1918</c:v>
                </c:pt>
                <c:pt idx="6">
                  <c:v>1919</c:v>
                </c:pt>
                <c:pt idx="7">
                  <c:v>1920</c:v>
                </c:pt>
                <c:pt idx="8">
                  <c:v>1921</c:v>
                </c:pt>
                <c:pt idx="9">
                  <c:v>1922</c:v>
                </c:pt>
                <c:pt idx="10">
                  <c:v>1923</c:v>
                </c:pt>
                <c:pt idx="11">
                  <c:v>1924</c:v>
                </c:pt>
                <c:pt idx="12">
                  <c:v>1925</c:v>
                </c:pt>
                <c:pt idx="13">
                  <c:v>1926</c:v>
                </c:pt>
                <c:pt idx="14">
                  <c:v>1927</c:v>
                </c:pt>
                <c:pt idx="15">
                  <c:v>1928</c:v>
                </c:pt>
                <c:pt idx="16">
                  <c:v>1929</c:v>
                </c:pt>
                <c:pt idx="17">
                  <c:v>1930</c:v>
                </c:pt>
                <c:pt idx="18">
                  <c:v>1931</c:v>
                </c:pt>
                <c:pt idx="19">
                  <c:v>1932</c:v>
                </c:pt>
              </c:numCache>
            </c:numRef>
          </c:cat>
          <c:val>
            <c:numRef>
              <c:f>'PIBR LP'!$C$42:$C$61</c:f>
              <c:numCache>
                <c:formatCode>_-* #,##0_-;\-* #,##0_-;_-* "-"??_-;_-@_-</c:formatCode>
                <c:ptCount val="20"/>
                <c:pt idx="0">
                  <c:v>16588.203311031721</c:v>
                </c:pt>
                <c:pt idx="1">
                  <c:v>15924.675178590453</c:v>
                </c:pt>
                <c:pt idx="2">
                  <c:v>15367.311547339787</c:v>
                </c:pt>
                <c:pt idx="3">
                  <c:v>14675.782527709496</c:v>
                </c:pt>
                <c:pt idx="4">
                  <c:v>15556.329479372067</c:v>
                </c:pt>
                <c:pt idx="5">
                  <c:v>16023.01936375323</c:v>
                </c:pt>
                <c:pt idx="6">
                  <c:v>16423.59484784706</c:v>
                </c:pt>
                <c:pt idx="7">
                  <c:v>16998.420667521706</c:v>
                </c:pt>
                <c:pt idx="8">
                  <c:v>17117.409612194355</c:v>
                </c:pt>
                <c:pt idx="9">
                  <c:v>17516.471177041003</c:v>
                </c:pt>
                <c:pt idx="10">
                  <c:v>18118.273587703054</c:v>
                </c:pt>
                <c:pt idx="11">
                  <c:v>17825.313065499799</c:v>
                </c:pt>
                <c:pt idx="12">
                  <c:v>18930.58857660343</c:v>
                </c:pt>
                <c:pt idx="13">
                  <c:v>20066.275214579371</c:v>
                </c:pt>
                <c:pt idx="14">
                  <c:v>19183.676732462991</c:v>
                </c:pt>
                <c:pt idx="15">
                  <c:v>19302.618028674693</c:v>
                </c:pt>
                <c:pt idx="16">
                  <c:v>18555.855913254629</c:v>
                </c:pt>
                <c:pt idx="17">
                  <c:v>17392.799261093609</c:v>
                </c:pt>
                <c:pt idx="18">
                  <c:v>17969.259066028735</c:v>
                </c:pt>
                <c:pt idx="19">
                  <c:v>15289.025084349125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81833776"/>
        <c:axId val="-1881829424"/>
      </c:lineChart>
      <c:catAx>
        <c:axId val="-1881833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881829424"/>
        <c:crosses val="autoZero"/>
        <c:auto val="1"/>
        <c:lblAlgn val="ctr"/>
        <c:lblOffset val="100"/>
        <c:noMultiLvlLbl val="0"/>
      </c:catAx>
      <c:valAx>
        <c:axId val="-1881829424"/>
        <c:scaling>
          <c:orientation val="minMax"/>
          <c:min val="1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881833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1933-1982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38219471121023169"/>
                  <c:y val="-4.615694345025053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LP'!$A$61:$A$111</c:f>
              <c:numCache>
                <c:formatCode>General</c:formatCode>
                <c:ptCount val="51"/>
                <c:pt idx="0">
                  <c:v>1932</c:v>
                </c:pt>
                <c:pt idx="1">
                  <c:v>1933</c:v>
                </c:pt>
                <c:pt idx="2">
                  <c:v>1934</c:v>
                </c:pt>
                <c:pt idx="3">
                  <c:v>1935</c:v>
                </c:pt>
                <c:pt idx="4">
                  <c:v>1936</c:v>
                </c:pt>
                <c:pt idx="5">
                  <c:v>1937</c:v>
                </c:pt>
                <c:pt idx="6">
                  <c:v>1938</c:v>
                </c:pt>
                <c:pt idx="7">
                  <c:v>1939</c:v>
                </c:pt>
                <c:pt idx="8">
                  <c:v>1940</c:v>
                </c:pt>
                <c:pt idx="9">
                  <c:v>1941</c:v>
                </c:pt>
                <c:pt idx="10">
                  <c:v>1942</c:v>
                </c:pt>
                <c:pt idx="11">
                  <c:v>1943</c:v>
                </c:pt>
                <c:pt idx="12">
                  <c:v>1944</c:v>
                </c:pt>
                <c:pt idx="13">
                  <c:v>1945</c:v>
                </c:pt>
                <c:pt idx="14">
                  <c:v>1946</c:v>
                </c:pt>
                <c:pt idx="15">
                  <c:v>1947</c:v>
                </c:pt>
                <c:pt idx="16">
                  <c:v>1948</c:v>
                </c:pt>
                <c:pt idx="17">
                  <c:v>1949</c:v>
                </c:pt>
                <c:pt idx="18">
                  <c:v>1950</c:v>
                </c:pt>
                <c:pt idx="19">
                  <c:v>1951</c:v>
                </c:pt>
                <c:pt idx="20">
                  <c:v>1952</c:v>
                </c:pt>
                <c:pt idx="21">
                  <c:v>1953</c:v>
                </c:pt>
                <c:pt idx="22">
                  <c:v>1954</c:v>
                </c:pt>
                <c:pt idx="23">
                  <c:v>1955</c:v>
                </c:pt>
                <c:pt idx="24">
                  <c:v>1956</c:v>
                </c:pt>
                <c:pt idx="25">
                  <c:v>1957</c:v>
                </c:pt>
                <c:pt idx="26">
                  <c:v>1958</c:v>
                </c:pt>
                <c:pt idx="27">
                  <c:v>1959</c:v>
                </c:pt>
                <c:pt idx="28">
                  <c:v>1960</c:v>
                </c:pt>
                <c:pt idx="29">
                  <c:v>1961</c:v>
                </c:pt>
                <c:pt idx="30">
                  <c:v>1962</c:v>
                </c:pt>
                <c:pt idx="31">
                  <c:v>1963</c:v>
                </c:pt>
                <c:pt idx="32">
                  <c:v>1964</c:v>
                </c:pt>
                <c:pt idx="33">
                  <c:v>1965</c:v>
                </c:pt>
                <c:pt idx="34">
                  <c:v>1966</c:v>
                </c:pt>
                <c:pt idx="35">
                  <c:v>1967</c:v>
                </c:pt>
                <c:pt idx="36">
                  <c:v>1968</c:v>
                </c:pt>
                <c:pt idx="37">
                  <c:v>1969</c:v>
                </c:pt>
                <c:pt idx="38">
                  <c:v>1970</c:v>
                </c:pt>
                <c:pt idx="39">
                  <c:v>1971</c:v>
                </c:pt>
                <c:pt idx="40">
                  <c:v>1972</c:v>
                </c:pt>
                <c:pt idx="41">
                  <c:v>1973</c:v>
                </c:pt>
                <c:pt idx="42">
                  <c:v>1974</c:v>
                </c:pt>
                <c:pt idx="43">
                  <c:v>1975</c:v>
                </c:pt>
                <c:pt idx="44">
                  <c:v>1976</c:v>
                </c:pt>
                <c:pt idx="45">
                  <c:v>1977</c:v>
                </c:pt>
                <c:pt idx="46">
                  <c:v>1978</c:v>
                </c:pt>
                <c:pt idx="47">
                  <c:v>1979</c:v>
                </c:pt>
                <c:pt idx="48">
                  <c:v>1980</c:v>
                </c:pt>
                <c:pt idx="49">
                  <c:v>1981</c:v>
                </c:pt>
                <c:pt idx="50">
                  <c:v>1982</c:v>
                </c:pt>
              </c:numCache>
            </c:numRef>
          </c:cat>
          <c:val>
            <c:numRef>
              <c:f>'PIBR LP'!$C$61:$C$111</c:f>
              <c:numCache>
                <c:formatCode>_-* #,##0_-;\-* #,##0_-;_-* "-"??_-;_-@_-</c:formatCode>
                <c:ptCount val="51"/>
                <c:pt idx="0">
                  <c:v>15289.025084349125</c:v>
                </c:pt>
                <c:pt idx="1">
                  <c:v>17016.377090696347</c:v>
                </c:pt>
                <c:pt idx="2">
                  <c:v>18164.566080830904</c:v>
                </c:pt>
                <c:pt idx="3">
                  <c:v>19514.482212551786</c:v>
                </c:pt>
                <c:pt idx="4">
                  <c:v>21071.869809823762</c:v>
                </c:pt>
                <c:pt idx="5">
                  <c:v>21769.298319428741</c:v>
                </c:pt>
                <c:pt idx="6">
                  <c:v>22122.067391147539</c:v>
                </c:pt>
                <c:pt idx="7">
                  <c:v>23311.480353264564</c:v>
                </c:pt>
                <c:pt idx="8">
                  <c:v>23633.162495291668</c:v>
                </c:pt>
                <c:pt idx="9">
                  <c:v>25934.946898115861</c:v>
                </c:pt>
                <c:pt idx="10">
                  <c:v>27389.950368251059</c:v>
                </c:pt>
                <c:pt idx="11">
                  <c:v>28404.330400147453</c:v>
                </c:pt>
                <c:pt idx="12">
                  <c:v>30723.009873456267</c:v>
                </c:pt>
                <c:pt idx="13">
                  <c:v>31688.05629953758</c:v>
                </c:pt>
                <c:pt idx="14">
                  <c:v>33770.542687471447</c:v>
                </c:pt>
                <c:pt idx="15">
                  <c:v>34933.59933963247</c:v>
                </c:pt>
                <c:pt idx="16">
                  <c:v>36373.059344921821</c:v>
                </c:pt>
                <c:pt idx="17">
                  <c:v>38366.677662106602</c:v>
                </c:pt>
                <c:pt idx="18">
                  <c:v>42163</c:v>
                </c:pt>
                <c:pt idx="19">
                  <c:v>45423.748603531043</c:v>
                </c:pt>
                <c:pt idx="20">
                  <c:v>47230.169539746268</c:v>
                </c:pt>
                <c:pt idx="21">
                  <c:v>47359.585779658424</c:v>
                </c:pt>
                <c:pt idx="22">
                  <c:v>52093.584529448046</c:v>
                </c:pt>
                <c:pt idx="23">
                  <c:v>56520.768799237027</c:v>
                </c:pt>
                <c:pt idx="24">
                  <c:v>60385.009320478581</c:v>
                </c:pt>
                <c:pt idx="25">
                  <c:v>64959.18070348374</c:v>
                </c:pt>
                <c:pt idx="26">
                  <c:v>68413.884716178189</c:v>
                </c:pt>
                <c:pt idx="27">
                  <c:v>70460.21565327498</c:v>
                </c:pt>
                <c:pt idx="28">
                  <c:v>76179.19701231776</c:v>
                </c:pt>
                <c:pt idx="29">
                  <c:v>79469.587333429721</c:v>
                </c:pt>
                <c:pt idx="30">
                  <c:v>83012.916145116353</c:v>
                </c:pt>
                <c:pt idx="31">
                  <c:v>89279.926528950658</c:v>
                </c:pt>
                <c:pt idx="32">
                  <c:v>99104.135367533396</c:v>
                </c:pt>
                <c:pt idx="33">
                  <c:v>105197.83604486284</c:v>
                </c:pt>
                <c:pt idx="34">
                  <c:v>111610.84267145308</c:v>
                </c:pt>
                <c:pt idx="35">
                  <c:v>118145.57366544109</c:v>
                </c:pt>
                <c:pt idx="36">
                  <c:v>129278.76048386646</c:v>
                </c:pt>
                <c:pt idx="37">
                  <c:v>133698.31007915997</c:v>
                </c:pt>
                <c:pt idx="38">
                  <c:v>142392.02134466922</c:v>
                </c:pt>
                <c:pt idx="39">
                  <c:v>147749.47513613402</c:v>
                </c:pt>
                <c:pt idx="40">
                  <c:v>159907.49474693826</c:v>
                </c:pt>
                <c:pt idx="41">
                  <c:v>172478.01457529585</c:v>
                </c:pt>
                <c:pt idx="42">
                  <c:v>182441.77148924614</c:v>
                </c:pt>
                <c:pt idx="43">
                  <c:v>192922.1117754812</c:v>
                </c:pt>
                <c:pt idx="44">
                  <c:v>201444.33828752002</c:v>
                </c:pt>
                <c:pt idx="45">
                  <c:v>208274.59000955315</c:v>
                </c:pt>
                <c:pt idx="46">
                  <c:v>226929.62491830011</c:v>
                </c:pt>
                <c:pt idx="47">
                  <c:v>248937.64603724063</c:v>
                </c:pt>
                <c:pt idx="48">
                  <c:v>271922.68617905746</c:v>
                </c:pt>
                <c:pt idx="49">
                  <c:v>298031.95389531361</c:v>
                </c:pt>
                <c:pt idx="50">
                  <c:v>297924.76700925943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81828880"/>
        <c:axId val="-1881828336"/>
      </c:lineChart>
      <c:catAx>
        <c:axId val="-188182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881828336"/>
        <c:crosses val="autoZero"/>
        <c:auto val="1"/>
        <c:lblAlgn val="ctr"/>
        <c:lblOffset val="100"/>
        <c:noMultiLvlLbl val="0"/>
      </c:catAx>
      <c:valAx>
        <c:axId val="-1881828336"/>
        <c:scaling>
          <c:orientation val="minMax"/>
          <c:min val="1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881828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1982-2000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20051279717202974"/>
                  <c:y val="-4.152797661655929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LP'!$A$111:$A$129</c:f>
              <c:numCache>
                <c:formatCode>General</c:formatCode>
                <c:ptCount val="19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</c:numCache>
            </c:numRef>
          </c:cat>
          <c:val>
            <c:numRef>
              <c:f>'PIBR LP'!$C$111:$C$129</c:f>
              <c:numCache>
                <c:formatCode>_-* #,##0_-;\-* #,##0_-;_-* "-"??_-;_-@_-</c:formatCode>
                <c:ptCount val="19"/>
                <c:pt idx="0">
                  <c:v>297924.76700925943</c:v>
                </c:pt>
                <c:pt idx="1">
                  <c:v>284114.16932341142</c:v>
                </c:pt>
                <c:pt idx="2">
                  <c:v>294074.88454730331</c:v>
                </c:pt>
                <c:pt idx="3">
                  <c:v>299605.59298684978</c:v>
                </c:pt>
                <c:pt idx="4">
                  <c:v>287844.03190120589</c:v>
                </c:pt>
                <c:pt idx="5">
                  <c:v>293850.21726691024</c:v>
                </c:pt>
                <c:pt idx="6">
                  <c:v>297424.15390507691</c:v>
                </c:pt>
                <c:pt idx="7">
                  <c:v>308143.72569864721</c:v>
                </c:pt>
                <c:pt idx="8">
                  <c:v>324340.58651152061</c:v>
                </c:pt>
                <c:pt idx="9">
                  <c:v>337185.95209725923</c:v>
                </c:pt>
                <c:pt idx="10">
                  <c:v>349383.5066633409</c:v>
                </c:pt>
                <c:pt idx="11">
                  <c:v>359566.56967905781</c:v>
                </c:pt>
                <c:pt idx="12">
                  <c:v>375319.94722860464</c:v>
                </c:pt>
                <c:pt idx="13">
                  <c:v>353149.71068235312</c:v>
                </c:pt>
                <c:pt idx="14">
                  <c:v>374275.36841692263</c:v>
                </c:pt>
                <c:pt idx="15">
                  <c:v>402118.32710808702</c:v>
                </c:pt>
                <c:pt idx="16">
                  <c:v>427073.11483040679</c:v>
                </c:pt>
                <c:pt idx="17">
                  <c:v>438786.19279544312</c:v>
                </c:pt>
                <c:pt idx="18">
                  <c:v>459715.62409473525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81826704"/>
        <c:axId val="-2075338080"/>
      </c:lineChart>
      <c:catAx>
        <c:axId val="-188182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75338080"/>
        <c:crosses val="autoZero"/>
        <c:auto val="1"/>
        <c:lblAlgn val="ctr"/>
        <c:lblOffset val="100"/>
        <c:noMultiLvlLbl val="0"/>
      </c:catAx>
      <c:valAx>
        <c:axId val="-2075338080"/>
        <c:scaling>
          <c:orientation val="minMax"/>
          <c:min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881826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1983-1988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3.3036224518178003E-2"/>
                  <c:y val="-0.1220755786208542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LP'!$A$112:$A$117</c:f>
              <c:numCache>
                <c:formatCode>General</c:formatCode>
                <c:ptCount val="6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</c:numCache>
            </c:numRef>
          </c:cat>
          <c:val>
            <c:numRef>
              <c:f>'PIBR LP'!$C$112:$C$117</c:f>
              <c:numCache>
                <c:formatCode>_-* #,##0_-;\-* #,##0_-;_-* "-"??_-;_-@_-</c:formatCode>
                <c:ptCount val="6"/>
                <c:pt idx="0">
                  <c:v>284114.16932341142</c:v>
                </c:pt>
                <c:pt idx="1">
                  <c:v>294074.88454730331</c:v>
                </c:pt>
                <c:pt idx="2">
                  <c:v>299605.59298684978</c:v>
                </c:pt>
                <c:pt idx="3">
                  <c:v>287844.03190120589</c:v>
                </c:pt>
                <c:pt idx="4">
                  <c:v>293850.21726691024</c:v>
                </c:pt>
                <c:pt idx="5">
                  <c:v>297424.15390507691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5332640"/>
        <c:axId val="-2075336448"/>
      </c:lineChart>
      <c:catAx>
        <c:axId val="-207533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75336448"/>
        <c:crosses val="autoZero"/>
        <c:auto val="1"/>
        <c:lblAlgn val="ctr"/>
        <c:lblOffset val="100"/>
        <c:noMultiLvlLbl val="0"/>
      </c:catAx>
      <c:valAx>
        <c:axId val="-2075336448"/>
        <c:scaling>
          <c:orientation val="minMax"/>
          <c:min val="2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7533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1989-2000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20051279717202974"/>
                  <c:y val="-4.152797661655929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LP'!$A$118:$A$129</c:f>
              <c:numCache>
                <c:formatCode>General</c:formatCode>
                <c:ptCount val="12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</c:numCache>
            </c:numRef>
          </c:cat>
          <c:val>
            <c:numRef>
              <c:f>'PIBR LP'!$C$118:$C$129</c:f>
              <c:numCache>
                <c:formatCode>_-* #,##0_-;\-* #,##0_-;_-* "-"??_-;_-@_-</c:formatCode>
                <c:ptCount val="12"/>
                <c:pt idx="0">
                  <c:v>308143.72569864721</c:v>
                </c:pt>
                <c:pt idx="1">
                  <c:v>324340.58651152061</c:v>
                </c:pt>
                <c:pt idx="2">
                  <c:v>337185.95209725923</c:v>
                </c:pt>
                <c:pt idx="3">
                  <c:v>349383.5066633409</c:v>
                </c:pt>
                <c:pt idx="4">
                  <c:v>359566.56967905781</c:v>
                </c:pt>
                <c:pt idx="5">
                  <c:v>375319.94722860464</c:v>
                </c:pt>
                <c:pt idx="6">
                  <c:v>353149.71068235312</c:v>
                </c:pt>
                <c:pt idx="7">
                  <c:v>374275.36841692263</c:v>
                </c:pt>
                <c:pt idx="8">
                  <c:v>402118.32710808702</c:v>
                </c:pt>
                <c:pt idx="9">
                  <c:v>427073.11483040679</c:v>
                </c:pt>
                <c:pt idx="10">
                  <c:v>438786.19279544312</c:v>
                </c:pt>
                <c:pt idx="11">
                  <c:v>459715.62409473525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5334816"/>
        <c:axId val="-2075334272"/>
      </c:lineChart>
      <c:dateAx>
        <c:axId val="-207533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75334272"/>
        <c:crosses val="autoZero"/>
        <c:auto val="0"/>
        <c:lblOffset val="100"/>
        <c:baseTimeUnit val="days"/>
        <c:majorUnit val="2"/>
        <c:majorTimeUnit val="days"/>
      </c:dateAx>
      <c:valAx>
        <c:axId val="-2075334272"/>
        <c:scaling>
          <c:orientation val="minMax"/>
          <c:min val="2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7533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PIBR, 1989-2006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'PIBR LP'!$C$23</c:f>
              <c:strCache>
                <c:ptCount val="1"/>
                <c:pt idx="0">
                  <c:v>PIBR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20051279717202974"/>
                  <c:y val="-4.152797661655929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'PIBR LP'!$A$118:$A$135</c:f>
              <c:numCache>
                <c:formatCode>General</c:formatCode>
                <c:ptCount val="18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</c:numCache>
            </c:numRef>
          </c:cat>
          <c:val>
            <c:numRef>
              <c:f>'PIBR LP'!$C$118:$C$135</c:f>
              <c:numCache>
                <c:formatCode>_-* #,##0_-;\-* #,##0_-;_-* "-"??_-;_-@_-</c:formatCode>
                <c:ptCount val="18"/>
                <c:pt idx="0">
                  <c:v>308143.72569864721</c:v>
                </c:pt>
                <c:pt idx="1">
                  <c:v>324340.58651152061</c:v>
                </c:pt>
                <c:pt idx="2">
                  <c:v>337185.95209725923</c:v>
                </c:pt>
                <c:pt idx="3">
                  <c:v>349383.5066633409</c:v>
                </c:pt>
                <c:pt idx="4">
                  <c:v>359566.56967905781</c:v>
                </c:pt>
                <c:pt idx="5">
                  <c:v>375319.94722860464</c:v>
                </c:pt>
                <c:pt idx="6">
                  <c:v>353149.71068235312</c:v>
                </c:pt>
                <c:pt idx="7">
                  <c:v>374275.36841692263</c:v>
                </c:pt>
                <c:pt idx="8">
                  <c:v>402118.32710808702</c:v>
                </c:pt>
                <c:pt idx="9">
                  <c:v>427073.11483040679</c:v>
                </c:pt>
                <c:pt idx="10">
                  <c:v>438786.19279544312</c:v>
                </c:pt>
                <c:pt idx="11">
                  <c:v>459715.62409473525</c:v>
                </c:pt>
                <c:pt idx="12">
                  <c:v>458602.58618782356</c:v>
                </c:pt>
                <c:pt idx="13">
                  <c:v>457492.82037406764</c:v>
                </c:pt>
                <c:pt idx="14">
                  <c:v>463041.82461925602</c:v>
                </c:pt>
                <c:pt idx="15">
                  <c:v>478509.71739432536</c:v>
                </c:pt>
                <c:pt idx="16">
                  <c:v>489598.87412724982</c:v>
                </c:pt>
                <c:pt idx="17">
                  <c:v>513097.64764421812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5339712"/>
        <c:axId val="-2075333728"/>
      </c:lineChart>
      <c:catAx>
        <c:axId val="-2075339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75333728"/>
        <c:crosses val="autoZero"/>
        <c:auto val="1"/>
        <c:lblAlgn val="ctr"/>
        <c:lblOffset val="100"/>
        <c:noMultiLvlLbl val="0"/>
      </c:catAx>
      <c:valAx>
        <c:axId val="-2075333728"/>
        <c:scaling>
          <c:orientation val="minMax"/>
          <c:min val="2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Millones de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75339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</xdr:colOff>
      <xdr:row>23</xdr:row>
      <xdr:rowOff>7620</xdr:rowOff>
    </xdr:from>
    <xdr:to>
      <xdr:col>9</xdr:col>
      <xdr:colOff>53340</xdr:colOff>
      <xdr:row>33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35</xdr:row>
      <xdr:rowOff>0</xdr:rowOff>
    </xdr:from>
    <xdr:to>
      <xdr:col>8</xdr:col>
      <xdr:colOff>784860</xdr:colOff>
      <xdr:row>45</xdr:row>
      <xdr:rowOff>30480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47</xdr:row>
      <xdr:rowOff>0</xdr:rowOff>
    </xdr:from>
    <xdr:to>
      <xdr:col>8</xdr:col>
      <xdr:colOff>784860</xdr:colOff>
      <xdr:row>57</xdr:row>
      <xdr:rowOff>30480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30480</xdr:colOff>
      <xdr:row>59</xdr:row>
      <xdr:rowOff>38100</xdr:rowOff>
    </xdr:from>
    <xdr:to>
      <xdr:col>9</xdr:col>
      <xdr:colOff>22860</xdr:colOff>
      <xdr:row>69</xdr:row>
      <xdr:rowOff>68580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22860</xdr:colOff>
      <xdr:row>85</xdr:row>
      <xdr:rowOff>45720</xdr:rowOff>
    </xdr:from>
    <xdr:to>
      <xdr:col>9</xdr:col>
      <xdr:colOff>15240</xdr:colOff>
      <xdr:row>95</xdr:row>
      <xdr:rowOff>76200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22860</xdr:colOff>
      <xdr:row>95</xdr:row>
      <xdr:rowOff>182880</xdr:rowOff>
    </xdr:from>
    <xdr:to>
      <xdr:col>19</xdr:col>
      <xdr:colOff>15240</xdr:colOff>
      <xdr:row>106</xdr:row>
      <xdr:rowOff>15240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22860</xdr:colOff>
      <xdr:row>108</xdr:row>
      <xdr:rowOff>182880</xdr:rowOff>
    </xdr:from>
    <xdr:to>
      <xdr:col>19</xdr:col>
      <xdr:colOff>15240</xdr:colOff>
      <xdr:row>119</xdr:row>
      <xdr:rowOff>15240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784860</xdr:colOff>
      <xdr:row>121</xdr:row>
      <xdr:rowOff>15240</xdr:rowOff>
    </xdr:from>
    <xdr:to>
      <xdr:col>18</xdr:col>
      <xdr:colOff>777240</xdr:colOff>
      <xdr:row>131</xdr:row>
      <xdr:rowOff>45720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784860</xdr:colOff>
      <xdr:row>133</xdr:row>
      <xdr:rowOff>15240</xdr:rowOff>
    </xdr:from>
    <xdr:to>
      <xdr:col>18</xdr:col>
      <xdr:colOff>777240</xdr:colOff>
      <xdr:row>143</xdr:row>
      <xdr:rowOff>45720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7620</xdr:colOff>
      <xdr:row>145</xdr:row>
      <xdr:rowOff>22860</xdr:rowOff>
    </xdr:from>
    <xdr:to>
      <xdr:col>19</xdr:col>
      <xdr:colOff>0</xdr:colOff>
      <xdr:row>155</xdr:row>
      <xdr:rowOff>53340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30480</xdr:colOff>
      <xdr:row>157</xdr:row>
      <xdr:rowOff>160020</xdr:rowOff>
    </xdr:from>
    <xdr:to>
      <xdr:col>19</xdr:col>
      <xdr:colOff>22860</xdr:colOff>
      <xdr:row>168</xdr:row>
      <xdr:rowOff>160020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15240</xdr:colOff>
      <xdr:row>171</xdr:row>
      <xdr:rowOff>22860</xdr:rowOff>
    </xdr:from>
    <xdr:to>
      <xdr:col>19</xdr:col>
      <xdr:colOff>7620</xdr:colOff>
      <xdr:row>182</xdr:row>
      <xdr:rowOff>22860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0</xdr:colOff>
      <xdr:row>72</xdr:row>
      <xdr:rowOff>0</xdr:rowOff>
    </xdr:from>
    <xdr:to>
      <xdr:col>8</xdr:col>
      <xdr:colOff>784860</xdr:colOff>
      <xdr:row>82</xdr:row>
      <xdr:rowOff>30480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15240</xdr:colOff>
      <xdr:row>71</xdr:row>
      <xdr:rowOff>160020</xdr:rowOff>
    </xdr:from>
    <xdr:to>
      <xdr:col>19</xdr:col>
      <xdr:colOff>7620</xdr:colOff>
      <xdr:row>81</xdr:row>
      <xdr:rowOff>190500</xdr:rowOff>
    </xdr:to>
    <xdr:graphicFrame macro="">
      <xdr:nvGraphicFramePr>
        <xdr:cNvPr id="20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45720</xdr:colOff>
      <xdr:row>97</xdr:row>
      <xdr:rowOff>190500</xdr:rowOff>
    </xdr:from>
    <xdr:to>
      <xdr:col>9</xdr:col>
      <xdr:colOff>38100</xdr:colOff>
      <xdr:row>108</xdr:row>
      <xdr:rowOff>190500</xdr:rowOff>
    </xdr:to>
    <xdr:graphicFrame macro="">
      <xdr:nvGraphicFramePr>
        <xdr:cNvPr id="23" name="Grá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0</xdr:colOff>
      <xdr:row>118</xdr:row>
      <xdr:rowOff>0</xdr:rowOff>
    </xdr:from>
    <xdr:to>
      <xdr:col>9</xdr:col>
      <xdr:colOff>784860</xdr:colOff>
      <xdr:row>128</xdr:row>
      <xdr:rowOff>30480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mydocs/WEOTempl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C:/Users/Sergio/Dropbox/Dr.%20Sergio%20Mart&#237;n/PIB%20PO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S2/NIC/WEO/2002/December/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DATA/COUNTRY/Ghana/q-drive/GHA/External/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LCA/REAL/CONT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TEMP/My%20Documents/Moz/E-Final/BOP9703_stres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Documents%20and%20Settings/SEBLE/My%20Local%20Documents/Barbados_Mission/Barbados_AssumptionsWE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T"/>
    </sheetNames>
    <definedNames>
      <definedName name="OnShow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W154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baseColWidth="10" defaultColWidth="10.88671875" defaultRowHeight="15.6" x14ac:dyDescent="0.3"/>
  <cols>
    <col min="1" max="1" width="13.5546875" style="5" customWidth="1"/>
    <col min="2" max="2" width="15.33203125" style="5" bestFit="1" customWidth="1"/>
    <col min="3" max="3" width="11.44140625" style="5" customWidth="1"/>
    <col min="4" max="4" width="12.88671875" style="5" customWidth="1"/>
    <col min="5" max="5" width="13.21875" style="5" customWidth="1"/>
    <col min="6" max="6" width="14.109375" style="5" customWidth="1"/>
    <col min="7" max="7" width="13.33203125" style="5" customWidth="1"/>
    <col min="8" max="8" width="13" style="5" bestFit="1" customWidth="1"/>
    <col min="9" max="9" width="10.88671875" style="5"/>
    <col min="10" max="10" width="4.77734375" style="5" customWidth="1"/>
    <col min="11" max="11" width="11.109375" style="5" customWidth="1"/>
    <col min="12" max="12" width="14.88671875" style="5" customWidth="1"/>
    <col min="13" max="13" width="13.77734375" style="5" bestFit="1" customWidth="1"/>
    <col min="14" max="16384" width="10.88671875" style="5"/>
  </cols>
  <sheetData>
    <row r="1" spans="1:1869" ht="16.8" customHeight="1" x14ac:dyDescent="0.3">
      <c r="L1" s="120"/>
    </row>
    <row r="2" spans="1:1869" ht="15" customHeight="1" x14ac:dyDescent="0.3">
      <c r="A2" s="383" t="s">
        <v>0</v>
      </c>
      <c r="B2" s="383" t="s">
        <v>82</v>
      </c>
      <c r="C2" s="383" t="s">
        <v>86</v>
      </c>
      <c r="D2" s="383" t="s">
        <v>83</v>
      </c>
      <c r="E2" s="383" t="s">
        <v>87</v>
      </c>
      <c r="F2" s="383" t="s">
        <v>85</v>
      </c>
      <c r="G2" s="383" t="s">
        <v>84</v>
      </c>
      <c r="H2" s="383" t="s">
        <v>6</v>
      </c>
      <c r="I2" s="383" t="s">
        <v>5</v>
      </c>
      <c r="K2" s="383" t="s">
        <v>196</v>
      </c>
      <c r="L2" s="383" t="s">
        <v>193</v>
      </c>
      <c r="M2" s="383" t="s">
        <v>194</v>
      </c>
      <c r="N2" s="383" t="s">
        <v>195</v>
      </c>
    </row>
    <row r="3" spans="1:1869" s="7" customFormat="1" ht="15" customHeight="1" x14ac:dyDescent="0.3">
      <c r="A3" s="384"/>
      <c r="B3" s="384"/>
      <c r="C3" s="384"/>
      <c r="D3" s="384"/>
      <c r="E3" s="384"/>
      <c r="F3" s="384"/>
      <c r="G3" s="384"/>
      <c r="H3" s="384"/>
      <c r="I3" s="384"/>
      <c r="J3" s="5"/>
      <c r="K3" s="384"/>
      <c r="L3" s="384"/>
      <c r="M3" s="384"/>
      <c r="N3" s="384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</row>
    <row r="4" spans="1:1869" ht="15.75" customHeight="1" thickBot="1" x14ac:dyDescent="0.35">
      <c r="A4" s="385"/>
      <c r="B4" s="385"/>
      <c r="C4" s="385"/>
      <c r="D4" s="385"/>
      <c r="E4" s="385"/>
      <c r="F4" s="385"/>
      <c r="G4" s="385"/>
      <c r="H4" s="385"/>
      <c r="I4" s="385"/>
      <c r="K4" s="385"/>
      <c r="L4" s="385"/>
      <c r="M4" s="385"/>
      <c r="N4" s="385"/>
    </row>
    <row r="5" spans="1:1869" ht="15.75" customHeight="1" thickTop="1" x14ac:dyDescent="0.3">
      <c r="A5" s="4">
        <v>1876</v>
      </c>
      <c r="B5" s="60">
        <f>PIBN!N5</f>
        <v>341.7640152448181</v>
      </c>
      <c r="C5" s="8" t="s">
        <v>2</v>
      </c>
      <c r="D5" s="53">
        <f t="shared" ref="D5:D23" si="0">(B5/B$79)*100</f>
        <v>0.81057803108132276</v>
      </c>
      <c r="E5" s="53">
        <f>PIBR!J5</f>
        <v>5568.9903834908764</v>
      </c>
      <c r="F5" s="8" t="s">
        <v>2</v>
      </c>
      <c r="G5" s="10">
        <f t="shared" ref="G5:G23" si="1">(E5/E$79)*100</f>
        <v>13.208240361195541</v>
      </c>
      <c r="H5" s="53">
        <f t="shared" ref="H5:H23" si="2">(B5/E5)*100</f>
        <v>6.1369115712242639</v>
      </c>
      <c r="I5" s="8" t="s">
        <v>2</v>
      </c>
      <c r="K5" s="163">
        <f>L5/N5</f>
        <v>30.351380524688892</v>
      </c>
      <c r="L5" s="164">
        <f t="shared" ref="L5:L36" si="3">B5/M5</f>
        <v>300.78218099966693</v>
      </c>
      <c r="M5" s="165">
        <v>1.1362508713413331</v>
      </c>
      <c r="N5" s="166">
        <v>9.91</v>
      </c>
    </row>
    <row r="6" spans="1:1869" ht="15.75" customHeight="1" x14ac:dyDescent="0.3">
      <c r="A6" s="4">
        <v>1877</v>
      </c>
      <c r="B6" s="60">
        <f>PIBN!N6</f>
        <v>349</v>
      </c>
      <c r="C6" s="53">
        <f>PIBN!O6</f>
        <v>2.117245945275581</v>
      </c>
      <c r="D6" s="53">
        <f t="shared" si="0"/>
        <v>0.8277399615776867</v>
      </c>
      <c r="E6" s="53">
        <f>PIBR!J6</f>
        <v>5749.1536848982614</v>
      </c>
      <c r="F6" s="53">
        <f>PIBR!I6</f>
        <v>3.2351160443996108</v>
      </c>
      <c r="G6" s="10">
        <f t="shared" si="1"/>
        <v>13.635542264303444</v>
      </c>
      <c r="H6" s="53">
        <f t="shared" si="2"/>
        <v>6.0704586992820317</v>
      </c>
      <c r="I6" s="53">
        <f t="shared" ref="I6:I24" si="4">((H6/H5)-1)*100</f>
        <v>-1.0828390008718269</v>
      </c>
      <c r="K6" s="163">
        <f t="shared" ref="K6:K69" si="5">L6/N6</f>
        <v>31.656642698377059</v>
      </c>
      <c r="L6" s="164">
        <f t="shared" si="3"/>
        <v>317.51612626472189</v>
      </c>
      <c r="M6" s="165">
        <v>1.0991567707305334</v>
      </c>
      <c r="N6" s="166">
        <v>10.029999999999999</v>
      </c>
    </row>
    <row r="7" spans="1:1869" ht="15.75" customHeight="1" x14ac:dyDescent="0.3">
      <c r="A7" s="4">
        <v>1878</v>
      </c>
      <c r="B7" s="60">
        <f>PIBN!N7</f>
        <v>366.45</v>
      </c>
      <c r="C7" s="53">
        <f>PIBN!O7</f>
        <v>5.0000000000000044</v>
      </c>
      <c r="D7" s="53">
        <f t="shared" si="0"/>
        <v>0.86912695965657094</v>
      </c>
      <c r="E7" s="53">
        <f>PIBR!J7</f>
        <v>5934.880581905315</v>
      </c>
      <c r="F7" s="53">
        <f>PIBR!I7</f>
        <v>3.230508474576288</v>
      </c>
      <c r="G7" s="10">
        <f t="shared" si="1"/>
        <v>14.0760396127062</v>
      </c>
      <c r="H7" s="53">
        <f t="shared" si="2"/>
        <v>6.1745134538554787</v>
      </c>
      <c r="I7" s="53">
        <f t="shared" si="4"/>
        <v>1.714116835779711</v>
      </c>
      <c r="K7" s="163">
        <f t="shared" si="5"/>
        <v>31.582078846120027</v>
      </c>
      <c r="L7" s="164">
        <f t="shared" si="3"/>
        <v>320.58968236696438</v>
      </c>
      <c r="M7" s="165">
        <v>1.1430498863670273</v>
      </c>
      <c r="N7" s="166">
        <v>10.151</v>
      </c>
    </row>
    <row r="8" spans="1:1869" ht="15.75" customHeight="1" x14ac:dyDescent="0.3">
      <c r="A8" s="4">
        <v>1879</v>
      </c>
      <c r="B8" s="60">
        <f>PIBN!N8</f>
        <v>384.77249999999998</v>
      </c>
      <c r="C8" s="53">
        <f>PIBN!O8</f>
        <v>5.0000000000000044</v>
      </c>
      <c r="D8" s="53">
        <f t="shared" si="0"/>
        <v>0.91258330763939932</v>
      </c>
      <c r="E8" s="53">
        <f>PIBR!J8</f>
        <v>6126.9295991000999</v>
      </c>
      <c r="F8" s="53">
        <f>PIBR!I8</f>
        <v>3.2359373460742802</v>
      </c>
      <c r="G8" s="10">
        <f t="shared" si="1"/>
        <v>14.53153143538197</v>
      </c>
      <c r="H8" s="53">
        <f t="shared" si="2"/>
        <v>6.2800215634355245</v>
      </c>
      <c r="I8" s="53">
        <f t="shared" si="4"/>
        <v>1.7087679923049492</v>
      </c>
      <c r="K8" s="163">
        <f t="shared" si="5"/>
        <v>31.934004733482546</v>
      </c>
      <c r="L8" s="164">
        <f t="shared" si="3"/>
        <v>328.08996463179966</v>
      </c>
      <c r="M8" s="165">
        <v>1.172765221367903</v>
      </c>
      <c r="N8" s="166">
        <v>10.273999999999999</v>
      </c>
    </row>
    <row r="9" spans="1:1869" ht="15.75" customHeight="1" x14ac:dyDescent="0.3">
      <c r="A9" s="4">
        <v>1880</v>
      </c>
      <c r="B9" s="60">
        <f>PIBN!N9</f>
        <v>404.01112499999999</v>
      </c>
      <c r="C9" s="53">
        <f>PIBN!O9</f>
        <v>5.0000000000000044</v>
      </c>
      <c r="D9" s="53">
        <f t="shared" si="0"/>
        <v>0.95821247302136947</v>
      </c>
      <c r="E9" s="53">
        <f>PIBR!J9</f>
        <v>6325.5031846469519</v>
      </c>
      <c r="F9" s="53">
        <f>PIBR!I9</f>
        <v>3.2409966906755017</v>
      </c>
      <c r="G9" s="10">
        <f t="shared" si="1"/>
        <v>15.00249788830717</v>
      </c>
      <c r="H9" s="53">
        <f t="shared" si="2"/>
        <v>6.3870195493791266</v>
      </c>
      <c r="I9" s="53">
        <f t="shared" si="4"/>
        <v>1.7037837348613749</v>
      </c>
      <c r="K9" s="163">
        <f t="shared" si="5"/>
        <v>33.758369807896997</v>
      </c>
      <c r="L9" s="164">
        <f t="shared" si="3"/>
        <v>351.05328763232086</v>
      </c>
      <c r="M9" s="163">
        <v>1.1508541273743746</v>
      </c>
      <c r="N9" s="166">
        <v>10.398999999999999</v>
      </c>
    </row>
    <row r="10" spans="1:1869" ht="15.75" customHeight="1" x14ac:dyDescent="0.3">
      <c r="A10" s="4">
        <v>1881</v>
      </c>
      <c r="B10" s="60">
        <f>PIBN!N10</f>
        <v>424.21168125000003</v>
      </c>
      <c r="C10" s="53">
        <f>PIBN!O10</f>
        <v>5.0000000000000044</v>
      </c>
      <c r="D10" s="53">
        <f t="shared" si="0"/>
        <v>1.0061230966724379</v>
      </c>
      <c r="E10" s="53">
        <f>PIBR!J10</f>
        <v>6529.5689417760368</v>
      </c>
      <c r="F10" s="53">
        <f>PIBR!I10</f>
        <v>3.2260794307144902</v>
      </c>
      <c r="G10" s="10">
        <f t="shared" si="1"/>
        <v>15.486490386775223</v>
      </c>
      <c r="H10" s="53">
        <f t="shared" si="2"/>
        <v>6.4967792672484563</v>
      </c>
      <c r="I10" s="53">
        <f t="shared" si="4"/>
        <v>1.7184810069980072</v>
      </c>
      <c r="K10" s="163">
        <f t="shared" si="5"/>
        <v>34.632068476754007</v>
      </c>
      <c r="L10" s="164">
        <f t="shared" si="3"/>
        <v>364.46788864935911</v>
      </c>
      <c r="M10" s="163">
        <v>1.1639205934493675</v>
      </c>
      <c r="N10" s="166">
        <v>10.523999999999999</v>
      </c>
    </row>
    <row r="11" spans="1:1869" ht="15.75" customHeight="1" x14ac:dyDescent="0.3">
      <c r="A11" s="4">
        <v>1882</v>
      </c>
      <c r="B11" s="60">
        <f>PIBN!N11</f>
        <v>445.42226531250003</v>
      </c>
      <c r="C11" s="53">
        <f>PIBN!O11</f>
        <v>5.0000000000000044</v>
      </c>
      <c r="D11" s="53">
        <f t="shared" si="0"/>
        <v>1.05642925150606</v>
      </c>
      <c r="E11" s="53">
        <f>PIBR!J11</f>
        <v>6741.1656912917433</v>
      </c>
      <c r="F11" s="53">
        <f>PIBR!I11</f>
        <v>3.2405929304446968</v>
      </c>
      <c r="G11" s="10">
        <f t="shared" si="1"/>
        <v>15.988344499423057</v>
      </c>
      <c r="H11" s="53">
        <f t="shared" si="2"/>
        <v>6.6074961766315541</v>
      </c>
      <c r="I11" s="53">
        <f t="shared" si="4"/>
        <v>1.7041814848357761</v>
      </c>
      <c r="K11" s="163">
        <f t="shared" si="5"/>
        <v>36.054106681313492</v>
      </c>
      <c r="L11" s="164">
        <f t="shared" si="3"/>
        <v>384.0483443693513</v>
      </c>
      <c r="M11" s="163">
        <v>1.1598077998329386</v>
      </c>
      <c r="N11" s="166">
        <v>10.651999999999999</v>
      </c>
    </row>
    <row r="12" spans="1:1869" ht="15.75" customHeight="1" x14ac:dyDescent="0.3">
      <c r="A12" s="4">
        <v>1883</v>
      </c>
      <c r="B12" s="60">
        <f>PIBN!N12</f>
        <v>467.69337857812508</v>
      </c>
      <c r="C12" s="53">
        <f>PIBN!O12</f>
        <v>5.0000000000000044</v>
      </c>
      <c r="D12" s="53">
        <f t="shared" si="0"/>
        <v>1.109250714081363</v>
      </c>
      <c r="E12" s="53">
        <f>PIBR!J12</f>
        <v>6959.2599947589761</v>
      </c>
      <c r="F12" s="53">
        <f>PIBR!I12</f>
        <v>3.2352609838528057</v>
      </c>
      <c r="G12" s="10">
        <f t="shared" si="1"/>
        <v>16.505609170976864</v>
      </c>
      <c r="H12" s="53">
        <f t="shared" si="2"/>
        <v>6.7204469861787794</v>
      </c>
      <c r="I12" s="53">
        <f t="shared" si="4"/>
        <v>1.7094343534649781</v>
      </c>
      <c r="K12" s="163">
        <f t="shared" si="5"/>
        <v>36.535475746898307</v>
      </c>
      <c r="L12" s="164">
        <f t="shared" si="3"/>
        <v>393.88896402731064</v>
      </c>
      <c r="M12" s="163">
        <v>1.1873736542303763</v>
      </c>
      <c r="N12" s="166">
        <v>10.781000000000001</v>
      </c>
    </row>
    <row r="13" spans="1:1869" ht="15.75" customHeight="1" x14ac:dyDescent="0.3">
      <c r="A13" s="4">
        <v>1884</v>
      </c>
      <c r="B13" s="60">
        <f>PIBN!N13</f>
        <v>491.07804750703133</v>
      </c>
      <c r="C13" s="53">
        <f>PIBN!O13</f>
        <v>5.0000000000000044</v>
      </c>
      <c r="D13" s="53">
        <f t="shared" si="0"/>
        <v>1.1647132497854311</v>
      </c>
      <c r="E13" s="53">
        <f>PIBR!J13</f>
        <v>7184.6984476455018</v>
      </c>
      <c r="F13" s="53">
        <f>PIBR!I13</f>
        <v>3.2394026528151487</v>
      </c>
      <c r="G13" s="10">
        <f t="shared" si="1"/>
        <v>17.040292312324791</v>
      </c>
      <c r="H13" s="53">
        <f t="shared" si="2"/>
        <v>6.8350544018721147</v>
      </c>
      <c r="I13" s="53">
        <f t="shared" si="4"/>
        <v>1.7053540624460739</v>
      </c>
      <c r="K13" s="163">
        <f t="shared" si="5"/>
        <v>37.970182099118794</v>
      </c>
      <c r="L13" s="164">
        <f t="shared" si="3"/>
        <v>414.33062706558434</v>
      </c>
      <c r="M13" s="163">
        <v>1.1852323131046227</v>
      </c>
      <c r="N13" s="166">
        <v>10.912000000000001</v>
      </c>
    </row>
    <row r="14" spans="1:1869" ht="15.75" customHeight="1" x14ac:dyDescent="0.3">
      <c r="A14" s="4">
        <v>1885</v>
      </c>
      <c r="B14" s="60">
        <f>PIBN!N14</f>
        <v>515.63194988238297</v>
      </c>
      <c r="C14" s="53">
        <f>PIBN!O14</f>
        <v>5.0000000000000044</v>
      </c>
      <c r="D14" s="53">
        <f t="shared" si="0"/>
        <v>1.2229489122747028</v>
      </c>
      <c r="E14" s="53">
        <f>PIBR!J14</f>
        <v>7417.0423248637144</v>
      </c>
      <c r="F14" s="53">
        <f>PIBR!I14</f>
        <v>3.2338709677419253</v>
      </c>
      <c r="G14" s="10">
        <f t="shared" si="1"/>
        <v>17.591353378231421</v>
      </c>
      <c r="H14" s="53">
        <f t="shared" si="2"/>
        <v>6.9519887752812242</v>
      </c>
      <c r="I14" s="53">
        <f t="shared" si="4"/>
        <v>1.7108038434497486</v>
      </c>
      <c r="K14" s="163">
        <f t="shared" si="5"/>
        <v>38.398315398565721</v>
      </c>
      <c r="L14" s="164">
        <f t="shared" si="3"/>
        <v>417.75055575052511</v>
      </c>
      <c r="M14" s="163">
        <v>1.2343058382196654</v>
      </c>
      <c r="N14" s="166">
        <v>10.879398</v>
      </c>
    </row>
    <row r="15" spans="1:1869" ht="15.75" customHeight="1" x14ac:dyDescent="0.3">
      <c r="A15" s="4">
        <v>1886</v>
      </c>
      <c r="B15" s="60">
        <f>PIBN!N15</f>
        <v>541.41354737650215</v>
      </c>
      <c r="C15" s="53">
        <f>PIBN!O15</f>
        <v>5.0000000000000044</v>
      </c>
      <c r="D15" s="53">
        <f t="shared" si="0"/>
        <v>1.2840963578884379</v>
      </c>
      <c r="E15" s="53">
        <f>PIBR!J15</f>
        <v>7657.1761218284255</v>
      </c>
      <c r="F15" s="53">
        <f>PIBR!I15</f>
        <v>3.2375950742484561</v>
      </c>
      <c r="G15" s="10">
        <f t="shared" si="1"/>
        <v>18.160890168698682</v>
      </c>
      <c r="H15" s="53">
        <f t="shared" si="2"/>
        <v>7.0706685958689981</v>
      </c>
      <c r="I15" s="53">
        <f t="shared" si="4"/>
        <v>1.7071348131308284</v>
      </c>
      <c r="K15" s="163">
        <f t="shared" si="5"/>
        <v>37.692789533491407</v>
      </c>
      <c r="L15" s="164">
        <f t="shared" si="3"/>
        <v>415.51308317459876</v>
      </c>
      <c r="M15" s="163">
        <v>1.3029999999999999</v>
      </c>
      <c r="N15" s="166">
        <v>11.023675570771973</v>
      </c>
    </row>
    <row r="16" spans="1:1869" ht="15.75" customHeight="1" x14ac:dyDescent="0.3">
      <c r="A16" s="4">
        <v>1887</v>
      </c>
      <c r="B16" s="60">
        <f>PIBN!N16</f>
        <v>568.48422474532731</v>
      </c>
      <c r="C16" s="53">
        <f>PIBN!O16</f>
        <v>5.0000000000000044</v>
      </c>
      <c r="D16" s="53">
        <f t="shared" si="0"/>
        <v>1.3483011757828602</v>
      </c>
      <c r="E16" s="53">
        <f>PIBR!J16</f>
        <v>7904.6471762005613</v>
      </c>
      <c r="F16" s="53">
        <f>PIBR!I16</f>
        <v>3.2318840579710129</v>
      </c>
      <c r="G16" s="10">
        <f t="shared" si="1"/>
        <v>18.747829082846479</v>
      </c>
      <c r="H16" s="53">
        <f t="shared" si="2"/>
        <v>7.191772283738719</v>
      </c>
      <c r="I16" s="53">
        <f t="shared" si="4"/>
        <v>1.7127614769057997</v>
      </c>
      <c r="K16" s="163">
        <f t="shared" si="5"/>
        <v>38.754460815685022</v>
      </c>
      <c r="L16" s="164">
        <f t="shared" si="3"/>
        <v>432.85600868933557</v>
      </c>
      <c r="M16" s="163">
        <v>1.3133333333333332</v>
      </c>
      <c r="N16" s="166">
        <v>11.169191870530335</v>
      </c>
    </row>
    <row r="17" spans="1:14" ht="15.75" customHeight="1" x14ac:dyDescent="0.3">
      <c r="A17" s="4">
        <v>1888</v>
      </c>
      <c r="B17" s="60">
        <f>PIBN!N17</f>
        <v>596.90843598259369</v>
      </c>
      <c r="C17" s="53">
        <f>PIBN!O17</f>
        <v>5.0000000000000044</v>
      </c>
      <c r="D17" s="53">
        <f t="shared" si="0"/>
        <v>1.4157162345720031</v>
      </c>
      <c r="E17" s="53">
        <f>PIBR!J17</f>
        <v>8160.3795961147653</v>
      </c>
      <c r="F17" s="53">
        <f>PIBR!I17</f>
        <v>3.2352161230442711</v>
      </c>
      <c r="G17" s="10">
        <f t="shared" si="1"/>
        <v>19.354361872055513</v>
      </c>
      <c r="H17" s="53">
        <f t="shared" si="2"/>
        <v>7.3147140883836768</v>
      </c>
      <c r="I17" s="53">
        <f t="shared" si="4"/>
        <v>1.7094785512458577</v>
      </c>
      <c r="K17" s="163">
        <f t="shared" si="5"/>
        <v>39.336936503786561</v>
      </c>
      <c r="L17" s="164">
        <f t="shared" si="3"/>
        <v>445.17720520765221</v>
      </c>
      <c r="M17" s="163">
        <v>1.3408333333333333</v>
      </c>
      <c r="N17" s="166">
        <v>11.317027831203877</v>
      </c>
    </row>
    <row r="18" spans="1:14" ht="15.75" customHeight="1" x14ac:dyDescent="0.3">
      <c r="A18" s="4">
        <v>1889</v>
      </c>
      <c r="B18" s="60">
        <f>PIBN!N18</f>
        <v>626.75385778172335</v>
      </c>
      <c r="C18" s="53">
        <f>PIBN!O18</f>
        <v>5.0000000000000044</v>
      </c>
      <c r="D18" s="53">
        <f t="shared" si="0"/>
        <v>1.4865020463006033</v>
      </c>
      <c r="E18" s="53">
        <f>PIBR!J18</f>
        <v>8424.6333556472928</v>
      </c>
      <c r="F18" s="53">
        <f>PIBR!I18</f>
        <v>3.2382532751091819</v>
      </c>
      <c r="G18" s="10">
        <f t="shared" si="1"/>
        <v>19.98110512925383</v>
      </c>
      <c r="H18" s="53">
        <f t="shared" si="2"/>
        <v>7.4395386875986818</v>
      </c>
      <c r="I18" s="53">
        <f t="shared" si="4"/>
        <v>1.7064863739956193</v>
      </c>
      <c r="K18" s="163">
        <f t="shared" si="5"/>
        <v>40.188439399337469</v>
      </c>
      <c r="L18" s="164">
        <f t="shared" si="3"/>
        <v>460.84842483950246</v>
      </c>
      <c r="M18" s="163">
        <v>1.36</v>
      </c>
      <c r="N18" s="166">
        <v>11.467188866435551</v>
      </c>
    </row>
    <row r="19" spans="1:14" ht="15.75" customHeight="1" x14ac:dyDescent="0.3">
      <c r="A19" s="4">
        <v>1890</v>
      </c>
      <c r="B19" s="60">
        <f>PIBN!N19</f>
        <v>658.09155067080951</v>
      </c>
      <c r="C19" s="53">
        <f>PIBN!O19</f>
        <v>5.0000000000000044</v>
      </c>
      <c r="D19" s="53">
        <f t="shared" si="0"/>
        <v>1.5608271486156333</v>
      </c>
      <c r="E19" s="53">
        <f>PIBR!J19</f>
        <v>8696.9346035857143</v>
      </c>
      <c r="F19" s="53">
        <f>PIBR!I19</f>
        <v>3.2322029510742922</v>
      </c>
      <c r="G19" s="10">
        <f t="shared" si="1"/>
        <v>20.626934998898832</v>
      </c>
      <c r="H19" s="53">
        <f t="shared" si="2"/>
        <v>7.5669368653120701</v>
      </c>
      <c r="I19" s="53">
        <f t="shared" si="4"/>
        <v>1.7124472774871613</v>
      </c>
      <c r="K19" s="163">
        <f t="shared" si="5"/>
        <v>45.80152111696686</v>
      </c>
      <c r="L19" s="164">
        <f t="shared" si="3"/>
        <v>532.14950189014235</v>
      </c>
      <c r="M19" s="163">
        <v>1.2366666666666668</v>
      </c>
      <c r="N19" s="166">
        <v>11.618598878651897</v>
      </c>
    </row>
    <row r="20" spans="1:14" ht="15.75" customHeight="1" x14ac:dyDescent="0.3">
      <c r="A20" s="4">
        <v>1891</v>
      </c>
      <c r="B20" s="60">
        <f>PIBN!N20</f>
        <v>690.99612820435004</v>
      </c>
      <c r="C20" s="53">
        <f>PIBN!O20</f>
        <v>5.0000000000000044</v>
      </c>
      <c r="D20" s="53">
        <f t="shared" si="0"/>
        <v>1.6388685060464152</v>
      </c>
      <c r="E20" s="53">
        <f>PIBR!J20</f>
        <v>9029.7093221987634</v>
      </c>
      <c r="F20" s="53">
        <f>PIBR!I20</f>
        <v>3.8263449569443386</v>
      </c>
      <c r="G20" s="10">
        <f t="shared" si="1"/>
        <v>21.416192686001384</v>
      </c>
      <c r="H20" s="53">
        <f t="shared" si="2"/>
        <v>7.6524736682895815</v>
      </c>
      <c r="I20" s="53">
        <f t="shared" si="4"/>
        <v>1.1304019644940322</v>
      </c>
      <c r="K20" s="163">
        <f t="shared" si="5"/>
        <v>44.784922685829365</v>
      </c>
      <c r="L20" s="164">
        <f t="shared" si="3"/>
        <v>528.82356750332906</v>
      </c>
      <c r="M20" s="163">
        <v>1.3066666666666669</v>
      </c>
      <c r="N20" s="166">
        <v>11.808071462198972</v>
      </c>
    </row>
    <row r="21" spans="1:14" ht="15.75" customHeight="1" x14ac:dyDescent="0.3">
      <c r="A21" s="4">
        <v>1892</v>
      </c>
      <c r="B21" s="60">
        <f>PIBN!N21</f>
        <v>725.54593461456761</v>
      </c>
      <c r="C21" s="53">
        <f>PIBN!O21</f>
        <v>5.0000000000000044</v>
      </c>
      <c r="D21" s="53">
        <f t="shared" si="0"/>
        <v>1.7208119313487362</v>
      </c>
      <c r="E21" s="53">
        <f>PIBR!J21</f>
        <v>9376.2949620422223</v>
      </c>
      <c r="F21" s="53">
        <f>PIBR!I21</f>
        <v>3.8382812500000085</v>
      </c>
      <c r="G21" s="10">
        <f t="shared" si="1"/>
        <v>22.23820639433205</v>
      </c>
      <c r="H21" s="53">
        <f t="shared" si="2"/>
        <v>7.7380877793603311</v>
      </c>
      <c r="I21" s="53">
        <f t="shared" si="4"/>
        <v>1.118776944316946</v>
      </c>
      <c r="K21" s="163">
        <f t="shared" si="5"/>
        <v>40.983987680499851</v>
      </c>
      <c r="L21" s="164">
        <f t="shared" si="3"/>
        <v>491.89554889123241</v>
      </c>
      <c r="M21" s="163">
        <v>1.4749999999999996</v>
      </c>
      <c r="N21" s="166">
        <v>12.002139780197034</v>
      </c>
    </row>
    <row r="22" spans="1:14" ht="15.75" customHeight="1" x14ac:dyDescent="0.3">
      <c r="A22" s="4">
        <v>1893</v>
      </c>
      <c r="B22" s="60">
        <f>PIBN!N22</f>
        <v>761.82323134529599</v>
      </c>
      <c r="C22" s="53">
        <f>PIBN!O22</f>
        <v>5.0000000000000044</v>
      </c>
      <c r="D22" s="53">
        <f t="shared" si="0"/>
        <v>1.8068525279161731</v>
      </c>
      <c r="E22" s="53">
        <f>PIBR!J22</f>
        <v>9734.840663516743</v>
      </c>
      <c r="F22" s="53">
        <f>PIBR!I22</f>
        <v>3.8239592816353474</v>
      </c>
      <c r="G22" s="10">
        <f t="shared" si="1"/>
        <v>23.088586351817337</v>
      </c>
      <c r="H22" s="53">
        <f t="shared" si="2"/>
        <v>7.8257390919646026</v>
      </c>
      <c r="I22" s="53">
        <f t="shared" si="4"/>
        <v>1.132725747025809</v>
      </c>
      <c r="K22" s="163">
        <f t="shared" si="5"/>
        <v>37.776419077590425</v>
      </c>
      <c r="L22" s="164">
        <f t="shared" si="3"/>
        <v>460.78018024917088</v>
      </c>
      <c r="M22" s="163">
        <v>1.6533333333333335</v>
      </c>
      <c r="N22" s="166">
        <v>12.197561110881287</v>
      </c>
    </row>
    <row r="23" spans="1:14" ht="15.75" customHeight="1" x14ac:dyDescent="0.3">
      <c r="A23" s="4">
        <v>1894</v>
      </c>
      <c r="B23" s="60">
        <f>PIBN!N23</f>
        <v>799.91439291256086</v>
      </c>
      <c r="C23" s="53">
        <f>PIBN!O23</f>
        <v>5.0000000000000044</v>
      </c>
      <c r="D23" s="53">
        <f t="shared" si="0"/>
        <v>1.8971951543119818</v>
      </c>
      <c r="E23" s="53">
        <f>PIBR!J23</f>
        <v>10108.167794078539</v>
      </c>
      <c r="F23" s="53">
        <f>PIBR!I23</f>
        <v>3.834958819212253</v>
      </c>
      <c r="G23" s="10">
        <f t="shared" si="1"/>
        <v>23.974024130347789</v>
      </c>
      <c r="H23" s="53">
        <f t="shared" si="2"/>
        <v>7.9135448600403944</v>
      </c>
      <c r="I23" s="53">
        <f t="shared" si="4"/>
        <v>1.1220124648156249</v>
      </c>
      <c r="K23" s="163">
        <f t="shared" si="5"/>
        <v>32.975327820113655</v>
      </c>
      <c r="L23" s="164">
        <f t="shared" si="3"/>
        <v>408.81485157371088</v>
      </c>
      <c r="M23" s="163">
        <v>1.9566666666666663</v>
      </c>
      <c r="N23" s="166">
        <v>12.397597798083144</v>
      </c>
    </row>
    <row r="24" spans="1:14" ht="15.75" customHeight="1" x14ac:dyDescent="0.3">
      <c r="A24" s="4">
        <v>1895</v>
      </c>
      <c r="B24" s="60">
        <f>PIBN!N24</f>
        <v>852</v>
      </c>
      <c r="C24" s="53">
        <f>PIBN!O24</f>
        <v>6.5</v>
      </c>
      <c r="D24" s="53">
        <f>(B24/B$79)*100</f>
        <v>2.0207290752555558</v>
      </c>
      <c r="E24" s="53">
        <f>PIBR!J24</f>
        <v>10521.254553802351</v>
      </c>
      <c r="F24" s="53">
        <f>PIBR!I24</f>
        <v>4.0866630643567436</v>
      </c>
      <c r="G24" s="10">
        <f t="shared" ref="G24:G49" si="6">(E24/E$79)*100</f>
        <v>24.953761719522689</v>
      </c>
      <c r="H24" s="53">
        <f t="shared" ref="H24:H39" si="7">(B24/E24)*100</f>
        <v>8.0978936080592181</v>
      </c>
      <c r="I24" s="53">
        <f t="shared" si="4"/>
        <v>2.3295343778196864</v>
      </c>
      <c r="K24" s="163">
        <f t="shared" si="5"/>
        <v>35.388072050798932</v>
      </c>
      <c r="L24" s="164">
        <f t="shared" si="3"/>
        <v>447.04853519895056</v>
      </c>
      <c r="M24" s="163">
        <v>1.9058333333333335</v>
      </c>
      <c r="N24" s="166">
        <v>12.632746269907571</v>
      </c>
    </row>
    <row r="25" spans="1:14" ht="15.75" customHeight="1" x14ac:dyDescent="0.3">
      <c r="A25" s="4">
        <v>1896</v>
      </c>
      <c r="B25" s="60">
        <f>PIBN!N25</f>
        <v>879</v>
      </c>
      <c r="C25" s="53">
        <f>PIBN!O25</f>
        <v>3.1690140845070491</v>
      </c>
      <c r="D25" s="53">
        <f t="shared" ref="D25:D88" si="8">(B25/B$79)*100</f>
        <v>2.0847662642601335</v>
      </c>
      <c r="E25" s="53">
        <f>PIBR!J25</f>
        <v>10846.749149396199</v>
      </c>
      <c r="F25" s="53">
        <f>PIBR!I25</f>
        <v>3.0936861562408824</v>
      </c>
      <c r="G25" s="10">
        <f t="shared" si="6"/>
        <v>25.725752791300899</v>
      </c>
      <c r="H25" s="53">
        <f t="shared" si="7"/>
        <v>8.1038105324758156</v>
      </c>
      <c r="I25" s="53">
        <f t="shared" ref="I25:I39" si="9">((H25/H24)-1)*100</f>
        <v>7.3067450660357913E-2</v>
      </c>
      <c r="K25" s="80">
        <f t="shared" si="5"/>
        <v>36.057410993839312</v>
      </c>
      <c r="L25" s="57">
        <f t="shared" si="3"/>
        <v>461.41732283464569</v>
      </c>
      <c r="M25" s="80">
        <v>1.905</v>
      </c>
      <c r="N25" s="65">
        <v>12.796740257182703</v>
      </c>
    </row>
    <row r="26" spans="1:14" ht="15.75" customHeight="1" x14ac:dyDescent="0.3">
      <c r="A26" s="4">
        <v>1897</v>
      </c>
      <c r="B26" s="60">
        <f>PIBN!N26</f>
        <v>1178</v>
      </c>
      <c r="C26" s="53">
        <f>PIBN!O26</f>
        <v>34.015927189988624</v>
      </c>
      <c r="D26" s="53">
        <f t="shared" si="8"/>
        <v>2.7939188387923064</v>
      </c>
      <c r="E26" s="53">
        <f>PIBR!J26</f>
        <v>11574.164744580768</v>
      </c>
      <c r="F26" s="53">
        <f>PIBR!I26</f>
        <v>6.7063005253058972</v>
      </c>
      <c r="G26" s="10">
        <f t="shared" si="6"/>
        <v>27.45099908588281</v>
      </c>
      <c r="H26" s="53">
        <f t="shared" si="7"/>
        <v>10.177840267493693</v>
      </c>
      <c r="I26" s="53">
        <f t="shared" si="9"/>
        <v>25.593265374434115</v>
      </c>
      <c r="K26" s="80">
        <f t="shared" si="5"/>
        <v>42.592608804482573</v>
      </c>
      <c r="L26" s="57">
        <f t="shared" si="3"/>
        <v>553.484729835552</v>
      </c>
      <c r="M26" s="80">
        <v>2.1283333333333334</v>
      </c>
      <c r="N26" s="65">
        <v>12.994853928207883</v>
      </c>
    </row>
    <row r="27" spans="1:14" ht="15.75" customHeight="1" x14ac:dyDescent="0.3">
      <c r="A27" s="4">
        <v>1898</v>
      </c>
      <c r="B27" s="60">
        <f>PIBN!N27</f>
        <v>1169</v>
      </c>
      <c r="C27" s="53">
        <f>PIBN!O27</f>
        <v>-0.76400679117147874</v>
      </c>
      <c r="D27" s="53">
        <f t="shared" si="8"/>
        <v>2.7725731091241137</v>
      </c>
      <c r="E27" s="53">
        <f>PIBR!J27</f>
        <v>12242.554590249892</v>
      </c>
      <c r="F27" s="53">
        <f>PIBR!I27</f>
        <v>5.7748430268549367</v>
      </c>
      <c r="G27" s="10">
        <f t="shared" si="6"/>
        <v>29.036251192395923</v>
      </c>
      <c r="H27" s="53">
        <f t="shared" si="7"/>
        <v>9.5486607095140474</v>
      </c>
      <c r="I27" s="53">
        <f t="shared" si="9"/>
        <v>-6.1818572648377978</v>
      </c>
      <c r="K27" s="80">
        <f t="shared" si="5"/>
        <v>40.66703221381573</v>
      </c>
      <c r="L27" s="57">
        <f t="shared" si="3"/>
        <v>536.64881407804126</v>
      </c>
      <c r="M27" s="80">
        <v>2.1783333333333337</v>
      </c>
      <c r="N27" s="65">
        <v>13.196163694869442</v>
      </c>
    </row>
    <row r="28" spans="1:14" ht="15.75" customHeight="1" x14ac:dyDescent="0.3">
      <c r="A28" s="4">
        <v>1899</v>
      </c>
      <c r="B28" s="60">
        <f>PIBN!N28</f>
        <v>1185</v>
      </c>
      <c r="C28" s="53">
        <f>PIBN!O28</f>
        <v>1.3686911890504749</v>
      </c>
      <c r="D28" s="53">
        <f t="shared" si="8"/>
        <v>2.8105210729786778</v>
      </c>
      <c r="E28" s="53">
        <f>PIBR!J28</f>
        <v>11650.249959274088</v>
      </c>
      <c r="F28" s="53">
        <f>PIBR!I28</f>
        <v>-4.8380803745610601</v>
      </c>
      <c r="G28" s="10">
        <f t="shared" si="6"/>
        <v>27.631454021948361</v>
      </c>
      <c r="H28" s="53">
        <f t="shared" si="7"/>
        <v>10.171455583720675</v>
      </c>
      <c r="I28" s="53">
        <f t="shared" si="9"/>
        <v>6.5223269854597588</v>
      </c>
      <c r="K28" s="80">
        <f t="shared" si="5"/>
        <v>42.128723651218358</v>
      </c>
      <c r="L28" s="57">
        <f t="shared" si="3"/>
        <v>564.50972608177847</v>
      </c>
      <c r="M28" s="80">
        <v>2.0991666666666666</v>
      </c>
      <c r="N28" s="65">
        <v>13.399639893088784</v>
      </c>
    </row>
    <row r="29" spans="1:14" ht="15.75" customHeight="1" x14ac:dyDescent="0.3">
      <c r="A29" s="4">
        <v>1900</v>
      </c>
      <c r="B29" s="60">
        <f>PIBN!N29</f>
        <v>1317</v>
      </c>
      <c r="C29" s="53">
        <f>PIBN!O29</f>
        <v>11.139240506329106</v>
      </c>
      <c r="D29" s="53">
        <f t="shared" si="8"/>
        <v>3.1235917747788342</v>
      </c>
      <c r="E29" s="53">
        <f>PIBR!J29</f>
        <v>11741.688692627495</v>
      </c>
      <c r="F29" s="53">
        <f>PIBR!I29</f>
        <v>0.78486499150705047</v>
      </c>
      <c r="G29" s="10">
        <f t="shared" si="6"/>
        <v>27.848323631211002</v>
      </c>
      <c r="H29" s="53">
        <f t="shared" si="7"/>
        <v>11.216444537717415</v>
      </c>
      <c r="I29" s="53">
        <f t="shared" si="9"/>
        <v>10.27374052214547</v>
      </c>
      <c r="K29" s="80">
        <f t="shared" si="5"/>
        <v>46.964458459765176</v>
      </c>
      <c r="L29" s="57">
        <f t="shared" si="3"/>
        <v>639.06186817630419</v>
      </c>
      <c r="M29" s="80">
        <v>2.0608333333333331</v>
      </c>
      <c r="N29" s="65">
        <v>13.607350944412433</v>
      </c>
    </row>
    <row r="30" spans="1:14" ht="15.75" customHeight="1" x14ac:dyDescent="0.3">
      <c r="A30" s="4">
        <v>1901</v>
      </c>
      <c r="B30" s="60">
        <f>PIBN!N30</f>
        <v>1774</v>
      </c>
      <c r="C30" s="53">
        <f>PIBN!O30</f>
        <v>34.700075930144259</v>
      </c>
      <c r="D30" s="53">
        <f t="shared" si="8"/>
        <v>4.207480492374831</v>
      </c>
      <c r="E30" s="53">
        <f>PIBR!J30</f>
        <v>12750.585463246995</v>
      </c>
      <c r="F30" s="53">
        <f>PIBR!I30</f>
        <v>8.5924333120241734</v>
      </c>
      <c r="G30" s="10">
        <f t="shared" si="6"/>
        <v>30.241172267739476</v>
      </c>
      <c r="H30" s="53">
        <f t="shared" si="7"/>
        <v>13.913086619539767</v>
      </c>
      <c r="I30" s="53">
        <f t="shared" si="9"/>
        <v>24.041861685798782</v>
      </c>
      <c r="K30" s="80">
        <f t="shared" si="5"/>
        <v>60.150044277258267</v>
      </c>
      <c r="L30" s="57">
        <f t="shared" si="3"/>
        <v>829.94152046783631</v>
      </c>
      <c r="M30" s="80">
        <v>2.1374999999999997</v>
      </c>
      <c r="N30" s="65">
        <v>13.797853857634207</v>
      </c>
    </row>
    <row r="31" spans="1:14" ht="15.75" customHeight="1" x14ac:dyDescent="0.3">
      <c r="A31" s="4">
        <v>1902</v>
      </c>
      <c r="B31" s="60">
        <f>PIBN!N31</f>
        <v>1672</v>
      </c>
      <c r="C31" s="53">
        <f>PIBN!O31</f>
        <v>-5.7497181510710256</v>
      </c>
      <c r="D31" s="53">
        <f t="shared" si="8"/>
        <v>3.9655622228019825</v>
      </c>
      <c r="E31" s="53">
        <f>PIBR!J31</f>
        <v>11841.315969266281</v>
      </c>
      <c r="F31" s="53">
        <f>PIBR!I31</f>
        <v>-7.1311979877445086</v>
      </c>
      <c r="G31" s="10">
        <f t="shared" si="6"/>
        <v>28.084614399512088</v>
      </c>
      <c r="H31" s="53">
        <f t="shared" si="7"/>
        <v>14.120052233549185</v>
      </c>
      <c r="I31" s="53">
        <f t="shared" si="9"/>
        <v>1.4875607380949729</v>
      </c>
      <c r="K31" s="80">
        <f t="shared" si="5"/>
        <v>49.535875143274389</v>
      </c>
      <c r="L31" s="57">
        <f t="shared" si="3"/>
        <v>692.10072438771999</v>
      </c>
      <c r="M31" s="80">
        <v>2.4158333333333331</v>
      </c>
      <c r="N31" s="65">
        <v>13.971706816240397</v>
      </c>
    </row>
    <row r="32" spans="1:14" ht="15.75" customHeight="1" x14ac:dyDescent="0.3">
      <c r="A32" s="4">
        <v>1903</v>
      </c>
      <c r="B32" s="60">
        <f>PIBN!N32</f>
        <v>1859</v>
      </c>
      <c r="C32" s="53">
        <f>PIBN!O32</f>
        <v>11.184210526315796</v>
      </c>
      <c r="D32" s="53">
        <f t="shared" si="8"/>
        <v>4.4090790503522044</v>
      </c>
      <c r="E32" s="53">
        <f>PIBR!J32</f>
        <v>13167.518792194249</v>
      </c>
      <c r="F32" s="53">
        <f>PIBR!I32</f>
        <v>11.199792543076125</v>
      </c>
      <c r="G32" s="10">
        <f t="shared" si="6"/>
        <v>31.230032948780327</v>
      </c>
      <c r="H32" s="53">
        <f t="shared" si="7"/>
        <v>14.118073642712565</v>
      </c>
      <c r="I32" s="53">
        <f t="shared" si="9"/>
        <v>-1.4012631142534815E-2</v>
      </c>
      <c r="K32" s="80">
        <f t="shared" si="5"/>
        <v>55.452359673442167</v>
      </c>
      <c r="L32" s="57">
        <f t="shared" si="3"/>
        <v>783.28651685393254</v>
      </c>
      <c r="M32" s="80">
        <v>2.3733333333333335</v>
      </c>
      <c r="N32" s="65">
        <v>14.125395591219041</v>
      </c>
    </row>
    <row r="33" spans="1:14" ht="15.75" customHeight="1" x14ac:dyDescent="0.3">
      <c r="A33" s="4">
        <v>1904</v>
      </c>
      <c r="B33" s="60">
        <f>PIBN!N33</f>
        <v>1836</v>
      </c>
      <c r="C33" s="53">
        <f>PIBN!O33</f>
        <v>-1.2372243141473893</v>
      </c>
      <c r="D33" s="53">
        <f t="shared" si="8"/>
        <v>4.354528852311268</v>
      </c>
      <c r="E33" s="53">
        <f>PIBR!J33</f>
        <v>13398.845140006226</v>
      </c>
      <c r="F33" s="53">
        <f>PIBR!I33</f>
        <v>1.7567952737542969</v>
      </c>
      <c r="G33" s="10">
        <f t="shared" si="6"/>
        <v>31.778680691616408</v>
      </c>
      <c r="H33" s="53">
        <f t="shared" si="7"/>
        <v>13.702673482792015</v>
      </c>
      <c r="I33" s="53">
        <f t="shared" si="9"/>
        <v>-2.9423288929716684</v>
      </c>
      <c r="K33" s="80">
        <f t="shared" si="5"/>
        <v>59.497625148308451</v>
      </c>
      <c r="L33" s="57">
        <f t="shared" si="3"/>
        <v>849.67219436945629</v>
      </c>
      <c r="M33" s="80">
        <v>2.1608333333333332</v>
      </c>
      <c r="N33" s="65">
        <v>14.280774942722449</v>
      </c>
    </row>
    <row r="34" spans="1:14" ht="15.75" customHeight="1" x14ac:dyDescent="0.3">
      <c r="A34" s="4">
        <v>1905</v>
      </c>
      <c r="B34" s="60">
        <f>PIBN!N34</f>
        <v>2273</v>
      </c>
      <c r="C34" s="53">
        <f>PIBN!O34</f>
        <v>23.801742919389966</v>
      </c>
      <c r="D34" s="53">
        <f t="shared" si="8"/>
        <v>5.390982615089059</v>
      </c>
      <c r="E34" s="53">
        <f>PIBR!J34</f>
        <v>14791.238687824347</v>
      </c>
      <c r="F34" s="53">
        <f>PIBR!I34</f>
        <v>10.391892236001121</v>
      </c>
      <c r="G34" s="10">
        <f t="shared" si="6"/>
        <v>35.081086943112084</v>
      </c>
      <c r="H34" s="53">
        <f t="shared" si="7"/>
        <v>15.367205194728264</v>
      </c>
      <c r="I34" s="53">
        <f t="shared" si="9"/>
        <v>12.147495990666268</v>
      </c>
      <c r="K34" s="80">
        <f t="shared" si="5"/>
        <v>78.04662346307795</v>
      </c>
      <c r="L34" s="57">
        <f t="shared" si="3"/>
        <v>1125.7119273627736</v>
      </c>
      <c r="M34" s="80">
        <v>2.0191666666666661</v>
      </c>
      <c r="N34" s="65">
        <v>14.423582692149672</v>
      </c>
    </row>
    <row r="35" spans="1:14" ht="15.75" customHeight="1" x14ac:dyDescent="0.3">
      <c r="A35" s="4">
        <v>1906</v>
      </c>
      <c r="B35" s="60">
        <f>PIBN!N35</f>
        <v>2217</v>
      </c>
      <c r="C35" s="53">
        <f>PIBN!O35</f>
        <v>-2.4637043554773475</v>
      </c>
      <c r="D35" s="53">
        <f t="shared" si="8"/>
        <v>5.2581647415980832</v>
      </c>
      <c r="E35" s="53">
        <f>PIBR!J35</f>
        <v>14624.055929081176</v>
      </c>
      <c r="F35" s="53">
        <f>PIBR!I35</f>
        <v>-1.1302823399151118</v>
      </c>
      <c r="G35" s="10">
        <f t="shared" si="6"/>
        <v>34.684571612743817</v>
      </c>
      <c r="H35" s="53">
        <f t="shared" si="7"/>
        <v>15.159952962100668</v>
      </c>
      <c r="I35" s="53">
        <f t="shared" si="9"/>
        <v>-1.3486657463173235</v>
      </c>
      <c r="K35" s="80">
        <f t="shared" si="5"/>
        <v>76.53885787052819</v>
      </c>
      <c r="L35" s="57">
        <f t="shared" si="3"/>
        <v>1115.0041911148367</v>
      </c>
      <c r="M35" s="80">
        <v>1.9883333333333333</v>
      </c>
      <c r="N35" s="65">
        <v>14.567818519071169</v>
      </c>
    </row>
    <row r="36" spans="1:14" ht="15.75" customHeight="1" x14ac:dyDescent="0.3">
      <c r="A36" s="4">
        <v>1907</v>
      </c>
      <c r="B36" s="60">
        <f>PIBN!N36</f>
        <v>2346</v>
      </c>
      <c r="C36" s="53">
        <f>PIBN!O36</f>
        <v>5.8186738836265128</v>
      </c>
      <c r="D36" s="53">
        <f t="shared" si="8"/>
        <v>5.5641202001755099</v>
      </c>
      <c r="E36" s="53">
        <f>PIBR!J36</f>
        <v>15482.147027528266</v>
      </c>
      <c r="F36" s="53">
        <f>PIBR!I36</f>
        <v>5.8676683309224931</v>
      </c>
      <c r="G36" s="10">
        <f t="shared" si="6"/>
        <v>36.719747236980922</v>
      </c>
      <c r="H36" s="53">
        <f t="shared" si="7"/>
        <v>15.152937094762498</v>
      </c>
      <c r="I36" s="53">
        <f t="shared" si="9"/>
        <v>-4.6278951891931541E-2</v>
      </c>
      <c r="K36" s="80">
        <f t="shared" si="5"/>
        <v>79.299626583324283</v>
      </c>
      <c r="L36" s="57">
        <f t="shared" si="3"/>
        <v>1166.1971830985917</v>
      </c>
      <c r="M36" s="80">
        <v>2.0116666666666663</v>
      </c>
      <c r="N36" s="65">
        <v>14.706212795002346</v>
      </c>
    </row>
    <row r="37" spans="1:14" ht="15.75" customHeight="1" x14ac:dyDescent="0.3">
      <c r="A37" s="4">
        <v>1908</v>
      </c>
      <c r="B37" s="60">
        <f>PIBN!N37</f>
        <v>2408</v>
      </c>
      <c r="C37" s="53">
        <f>PIBN!O37</f>
        <v>2.6427962489343537</v>
      </c>
      <c r="D37" s="53">
        <f t="shared" si="8"/>
        <v>5.711168560111946</v>
      </c>
      <c r="E37" s="53">
        <f>PIBR!J37</f>
        <v>15458.604965582799</v>
      </c>
      <c r="F37" s="53">
        <f>PIBR!I37</f>
        <v>-0.15205941335919571</v>
      </c>
      <c r="G37" s="10">
        <f t="shared" si="6"/>
        <v>36.663911404745392</v>
      </c>
      <c r="H37" s="53">
        <f t="shared" si="7"/>
        <v>15.577084771628465</v>
      </c>
      <c r="I37" s="53">
        <f t="shared" si="9"/>
        <v>2.7991119755428118</v>
      </c>
      <c r="K37" s="80">
        <f t="shared" si="5"/>
        <v>74.007342751153331</v>
      </c>
      <c r="L37" s="57">
        <f t="shared" ref="L37:L68" si="10">B37/M37</f>
        <v>1098.7072243346011</v>
      </c>
      <c r="M37" s="80">
        <v>2.191666666666666</v>
      </c>
      <c r="N37" s="65">
        <v>14.845921816554869</v>
      </c>
    </row>
    <row r="38" spans="1:14" ht="15.75" customHeight="1" x14ac:dyDescent="0.3">
      <c r="A38" s="4">
        <v>1909</v>
      </c>
      <c r="B38" s="60">
        <f>PIBN!N38</f>
        <v>2643</v>
      </c>
      <c r="C38" s="53">
        <f>PIBN!O38</f>
        <v>9.7591362126245862</v>
      </c>
      <c r="D38" s="53">
        <f t="shared" si="8"/>
        <v>6.2685292792258611</v>
      </c>
      <c r="E38" s="53">
        <f>PIBR!J38</f>
        <v>15912.72792861782</v>
      </c>
      <c r="F38" s="53">
        <f>PIBR!I38</f>
        <v>2.9376710514699367</v>
      </c>
      <c r="G38" s="10">
        <f t="shared" si="6"/>
        <v>37.740976516419181</v>
      </c>
      <c r="H38" s="53">
        <f t="shared" si="7"/>
        <v>16.609345750496793</v>
      </c>
      <c r="I38" s="53">
        <f t="shared" si="9"/>
        <v>6.6267918163252837</v>
      </c>
      <c r="K38" s="80">
        <f t="shared" si="5"/>
        <v>77.366216026219689</v>
      </c>
      <c r="L38" s="57">
        <f t="shared" si="10"/>
        <v>1160.0585223116314</v>
      </c>
      <c r="M38" s="80">
        <v>2.2783333333333333</v>
      </c>
      <c r="N38" s="65">
        <v>14.994381034720417</v>
      </c>
    </row>
    <row r="39" spans="1:14" ht="15.75" customHeight="1" x14ac:dyDescent="0.3">
      <c r="A39" s="4">
        <v>1910</v>
      </c>
      <c r="B39" s="60">
        <f>PIBN!N39</f>
        <v>3100</v>
      </c>
      <c r="C39" s="53">
        <f>PIBN!O39</f>
        <v>17.290957245554296</v>
      </c>
      <c r="D39" s="53">
        <f t="shared" si="8"/>
        <v>7.3524179968218579</v>
      </c>
      <c r="E39" s="53">
        <f>PIBR!J39</f>
        <v>16054.32148959418</v>
      </c>
      <c r="F39" s="53">
        <f>PIBR!I39</f>
        <v>0.88981324642467552</v>
      </c>
      <c r="G39" s="10">
        <f t="shared" si="6"/>
        <v>38.076800724792307</v>
      </c>
      <c r="H39" s="53">
        <f t="shared" si="7"/>
        <v>19.30944264451977</v>
      </c>
      <c r="I39" s="53">
        <f t="shared" si="9"/>
        <v>16.256491583614707</v>
      </c>
      <c r="K39" s="80">
        <f t="shared" si="5"/>
        <v>90.779361152265395</v>
      </c>
      <c r="L39" s="57">
        <f t="shared" si="10"/>
        <v>1376.2486126526085</v>
      </c>
      <c r="M39" s="80">
        <v>2.2524999999999995</v>
      </c>
      <c r="N39" s="65">
        <v>15.160368999999999</v>
      </c>
    </row>
    <row r="40" spans="1:14" ht="15.75" customHeight="1" x14ac:dyDescent="0.3">
      <c r="A40" s="4">
        <v>1911</v>
      </c>
      <c r="B40" s="83">
        <f>'PIB 1911-1920'!B7</f>
        <v>3161.7565254292613</v>
      </c>
      <c r="C40" s="53">
        <f>PIBN!O40</f>
        <v>1.9921459815890774</v>
      </c>
      <c r="D40" s="53">
        <f t="shared" si="8"/>
        <v>7.4988888964951759</v>
      </c>
      <c r="E40" s="53">
        <f>PIBR!J40</f>
        <v>16327.24495491728</v>
      </c>
      <c r="F40" s="53">
        <f>PIBR!I40</f>
        <v>1.6999999999999904</v>
      </c>
      <c r="G40" s="10">
        <f t="shared" si="6"/>
        <v>38.724106337113774</v>
      </c>
      <c r="H40" s="66">
        <f>H39*(1+(I40/100))</f>
        <v>19.313410881807997</v>
      </c>
      <c r="I40" s="65">
        <v>2.0550760378124089E-2</v>
      </c>
      <c r="J40" s="74"/>
      <c r="K40" s="80">
        <f t="shared" si="5"/>
        <v>94.885743367542986</v>
      </c>
      <c r="L40" s="57">
        <f t="shared" si="10"/>
        <v>1431.1987289759011</v>
      </c>
      <c r="M40" s="80">
        <v>2.2091666666666665</v>
      </c>
      <c r="N40" s="65">
        <v>15.083390593591142</v>
      </c>
    </row>
    <row r="41" spans="1:14" ht="15.75" customHeight="1" x14ac:dyDescent="0.3">
      <c r="A41" s="4">
        <v>1912</v>
      </c>
      <c r="B41" s="83">
        <f>'PIB 1911-1920'!B8</f>
        <v>3273.6999138277724</v>
      </c>
      <c r="C41" s="53">
        <f>PIBN!O41</f>
        <v>3.5405442354013328</v>
      </c>
      <c r="D41" s="53">
        <f t="shared" si="8"/>
        <v>7.7643903750391878</v>
      </c>
      <c r="E41" s="53">
        <f>PIBR!J41</f>
        <v>16604.808119150872</v>
      </c>
      <c r="F41" s="53">
        <f>PIBR!I41</f>
        <v>1.6999999999999904</v>
      </c>
      <c r="G41" s="10">
        <f t="shared" si="6"/>
        <v>39.382416144844697</v>
      </c>
      <c r="H41" s="66">
        <f t="shared" ref="H41:H49" si="11">H40*(1+(I41/100))</f>
        <v>19.76843542419153</v>
      </c>
      <c r="I41" s="65">
        <v>2.3560030134922361</v>
      </c>
      <c r="J41" s="74"/>
      <c r="K41" s="80">
        <f t="shared" si="5"/>
        <v>104.66903936776768</v>
      </c>
      <c r="L41" s="57">
        <f t="shared" si="10"/>
        <v>1570.7476595735018</v>
      </c>
      <c r="M41" s="80">
        <v>2.0841666666666661</v>
      </c>
      <c r="N41" s="65">
        <v>15.006803053331602</v>
      </c>
    </row>
    <row r="42" spans="1:14" ht="15.75" customHeight="1" x14ac:dyDescent="0.3">
      <c r="A42" s="4">
        <v>1913</v>
      </c>
      <c r="B42" s="83">
        <f>'PIB 1911-1920'!B9</f>
        <v>3319.7785117900039</v>
      </c>
      <c r="C42" s="53">
        <f>PIBN!O42</f>
        <v>1.4075388451947113</v>
      </c>
      <c r="D42" s="53">
        <f t="shared" si="8"/>
        <v>7.8736771856604229</v>
      </c>
      <c r="E42" s="53">
        <f>PIBR!J42</f>
        <v>16588.203311031721</v>
      </c>
      <c r="F42" s="53">
        <f>PIBR!I42</f>
        <v>-0.10000000000000009</v>
      </c>
      <c r="G42" s="10">
        <f t="shared" si="6"/>
        <v>39.343033728699858</v>
      </c>
      <c r="H42" s="66">
        <f t="shared" si="11"/>
        <v>20.22434071050386</v>
      </c>
      <c r="I42" s="65">
        <v>2.3062284724587601</v>
      </c>
      <c r="J42" s="74"/>
      <c r="K42" s="80">
        <f t="shared" si="5"/>
        <v>104.14390108830347</v>
      </c>
      <c r="L42" s="57">
        <f t="shared" si="10"/>
        <v>1554.9313872552716</v>
      </c>
      <c r="M42" s="80">
        <v>2.1349999999999993</v>
      </c>
      <c r="N42" s="65">
        <v>14.930604394556408</v>
      </c>
    </row>
    <row r="43" spans="1:14" ht="15.75" customHeight="1" x14ac:dyDescent="0.3">
      <c r="A43" s="4">
        <v>1914</v>
      </c>
      <c r="B43" s="83">
        <f>'PIB 1911-1920'!B10</f>
        <v>5615.4717482630276</v>
      </c>
      <c r="C43" s="53">
        <f>PIBN!O43</f>
        <v>69.152000000000015</v>
      </c>
      <c r="D43" s="53">
        <f t="shared" si="8"/>
        <v>13.318482433088318</v>
      </c>
      <c r="E43" s="53">
        <f>PIBR!J43</f>
        <v>15924.675178590453</v>
      </c>
      <c r="F43" s="53">
        <f>PIBR!I43</f>
        <v>-3.9999999999999925</v>
      </c>
      <c r="G43" s="10">
        <f t="shared" si="6"/>
        <v>37.76931237955187</v>
      </c>
      <c r="H43" s="66">
        <f t="shared" si="11"/>
        <v>35.632189880949795</v>
      </c>
      <c r="I43" s="65">
        <v>76.184679594740047</v>
      </c>
      <c r="J43" s="74"/>
      <c r="K43" s="80">
        <f t="shared" si="5"/>
        <v>100.62757142214065</v>
      </c>
      <c r="L43" s="57">
        <f t="shared" si="10"/>
        <v>1494.8017076121637</v>
      </c>
      <c r="M43" s="80">
        <v>3.7566666666666664</v>
      </c>
      <c r="N43" s="65">
        <v>14.854792642677939</v>
      </c>
    </row>
    <row r="44" spans="1:14" ht="15.75" customHeight="1" x14ac:dyDescent="0.3">
      <c r="A44" s="4">
        <v>1915</v>
      </c>
      <c r="B44" s="83">
        <f>'PIB 1911-1920'!B11</f>
        <v>17389.347130769896</v>
      </c>
      <c r="C44" s="53">
        <f>PIBN!O44</f>
        <v>209.66850000000002</v>
      </c>
      <c r="D44" s="53">
        <f t="shared" si="8"/>
        <v>41.243144773308103</v>
      </c>
      <c r="E44" s="53">
        <f>PIBR!J44</f>
        <v>15367.311547339787</v>
      </c>
      <c r="F44" s="53">
        <f>PIBR!I44</f>
        <v>-3.5000000000000031</v>
      </c>
      <c r="G44" s="10">
        <f t="shared" si="6"/>
        <v>36.447386446267551</v>
      </c>
      <c r="H44" s="66">
        <f t="shared" si="11"/>
        <v>114.32652937845114</v>
      </c>
      <c r="I44" s="65">
        <v>220.85181898846491</v>
      </c>
      <c r="J44" s="74"/>
      <c r="K44" s="80">
        <f t="shared" si="5"/>
        <v>97.615843333994789</v>
      </c>
      <c r="L44" s="57">
        <f t="shared" si="10"/>
        <v>1442.7002597430778</v>
      </c>
      <c r="M44" s="80">
        <v>12.053333333333333</v>
      </c>
      <c r="N44" s="65">
        <v>14.779365833134756</v>
      </c>
    </row>
    <row r="45" spans="1:14" ht="15.75" customHeight="1" x14ac:dyDescent="0.3">
      <c r="A45" s="4">
        <v>1916</v>
      </c>
      <c r="B45" s="83">
        <f>'PIB 1911-1920'!B12</f>
        <v>397218.6832900733</v>
      </c>
      <c r="C45" s="53">
        <f>PIBN!O45</f>
        <v>2184.264500000736</v>
      </c>
      <c r="D45" s="53">
        <f t="shared" si="8"/>
        <v>942.102514740586</v>
      </c>
      <c r="E45" s="53">
        <f>PIBR!J45</f>
        <v>14675.782527709496</v>
      </c>
      <c r="F45" s="53">
        <f>PIBR!I45</f>
        <v>-4.5000000000000036</v>
      </c>
      <c r="G45" s="10">
        <f t="shared" si="6"/>
        <v>34.807254056185513</v>
      </c>
      <c r="H45" s="79">
        <f t="shared" si="11"/>
        <v>2734.5966806882329</v>
      </c>
      <c r="I45" s="80">
        <v>2291.9178650442477</v>
      </c>
      <c r="J45" s="74"/>
      <c r="K45" s="80">
        <f t="shared" si="5"/>
        <v>93.698196793610677</v>
      </c>
      <c r="L45" s="57">
        <f t="shared" si="10"/>
        <v>1377.7684575352214</v>
      </c>
      <c r="M45" s="80">
        <v>288.30583333333334</v>
      </c>
      <c r="N45" s="65">
        <v>14.704322011340693</v>
      </c>
    </row>
    <row r="46" spans="1:14" ht="15.75" customHeight="1" x14ac:dyDescent="0.3">
      <c r="A46" s="4">
        <v>1917</v>
      </c>
      <c r="B46" s="83">
        <f>'PIB 1911-1920'!B13</f>
        <v>5052.6216514497828</v>
      </c>
      <c r="C46" s="53">
        <f>PIBN!O46</f>
        <v>-98.72799999999998</v>
      </c>
      <c r="D46" s="53">
        <f t="shared" si="8"/>
        <v>11.983543987500374</v>
      </c>
      <c r="E46" s="53">
        <f>PIBR!J46</f>
        <v>15556.329479372067</v>
      </c>
      <c r="F46" s="53">
        <f>PIBR!I46</f>
        <v>6.0000000000000053</v>
      </c>
      <c r="G46" s="10">
        <f t="shared" si="6"/>
        <v>36.895689299556643</v>
      </c>
      <c r="H46" s="66">
        <f t="shared" si="11"/>
        <v>31.84652026262939</v>
      </c>
      <c r="I46" s="65">
        <v>-98.835421673421536</v>
      </c>
      <c r="J46" s="74"/>
      <c r="K46" s="80">
        <f t="shared" si="5"/>
        <v>181.13726017002804</v>
      </c>
      <c r="L46" s="57">
        <f t="shared" si="10"/>
        <v>2649.9763906205148</v>
      </c>
      <c r="M46" s="80">
        <v>1.906666666666667</v>
      </c>
      <c r="N46" s="65">
        <v>14.629659232634205</v>
      </c>
    </row>
    <row r="47" spans="1:14" ht="15.75" customHeight="1" x14ac:dyDescent="0.3">
      <c r="A47" s="4">
        <v>1918</v>
      </c>
      <c r="B47" s="83">
        <f>'PIB 1911-1920'!B14</f>
        <v>6770.6645915922527</v>
      </c>
      <c r="C47" s="53">
        <f>PIBN!O47</f>
        <v>34.003000000000007</v>
      </c>
      <c r="D47" s="53">
        <f t="shared" si="8"/>
        <v>16.058308449570127</v>
      </c>
      <c r="E47" s="53">
        <f>PIBR!J47</f>
        <v>16023.01936375323</v>
      </c>
      <c r="F47" s="53">
        <f>PIBR!I47</f>
        <v>3.0000000000000027</v>
      </c>
      <c r="G47" s="10">
        <f t="shared" si="6"/>
        <v>38.002559978543346</v>
      </c>
      <c r="H47" s="66">
        <f t="shared" si="11"/>
        <v>37.748941581771973</v>
      </c>
      <c r="I47" s="65">
        <v>18.533959975742896</v>
      </c>
      <c r="J47" s="74"/>
      <c r="K47" s="80">
        <f t="shared" si="5"/>
        <v>256.87947446002551</v>
      </c>
      <c r="L47" s="57">
        <f t="shared" si="10"/>
        <v>3738.9772249934213</v>
      </c>
      <c r="M47" s="80">
        <v>1.8108333333333331</v>
      </c>
      <c r="N47" s="65">
        <v>14.555375562227978</v>
      </c>
    </row>
    <row r="48" spans="1:14" ht="15.75" customHeight="1" x14ac:dyDescent="0.3">
      <c r="A48" s="4">
        <v>1919</v>
      </c>
      <c r="B48" s="83">
        <f>'PIB 1911-1920'!B15</f>
        <v>6516.5268551322051</v>
      </c>
      <c r="C48" s="53">
        <f>PIBN!O48</f>
        <v>-3.7535124214487459</v>
      </c>
      <c r="D48" s="53">
        <f t="shared" si="8"/>
        <v>15.455557847240959</v>
      </c>
      <c r="E48" s="53">
        <f>PIBR!J48</f>
        <v>16423.59484784706</v>
      </c>
      <c r="F48" s="53">
        <f>PIBR!I48</f>
        <v>2.4999999999999911</v>
      </c>
      <c r="G48" s="10">
        <f t="shared" si="6"/>
        <v>38.952623978006926</v>
      </c>
      <c r="H48" s="66">
        <f t="shared" si="11"/>
        <v>36.666227487033545</v>
      </c>
      <c r="I48" s="65">
        <v>-2.8681972245315657</v>
      </c>
      <c r="K48" s="80">
        <f t="shared" si="5"/>
        <v>226.6955823694145</v>
      </c>
      <c r="L48" s="57">
        <f t="shared" si="10"/>
        <v>3282.8850655577867</v>
      </c>
      <c r="M48" s="80">
        <v>1.9849999999999997</v>
      </c>
      <c r="N48" s="65">
        <v>14.481469075158783</v>
      </c>
    </row>
    <row r="49" spans="1:14" x14ac:dyDescent="0.3">
      <c r="A49" s="4">
        <v>1920</v>
      </c>
      <c r="B49" s="83">
        <f>'PIB 1911-1920'!B16</f>
        <v>7335.8350723089443</v>
      </c>
      <c r="C49" s="53">
        <f>PIBN!O49</f>
        <v>12.572774353434578</v>
      </c>
      <c r="D49" s="53">
        <f t="shared" si="8"/>
        <v>17.398750260439115</v>
      </c>
      <c r="E49" s="53">
        <f>PIBR!J49</f>
        <v>16998.420667521706</v>
      </c>
      <c r="F49" s="53">
        <f>PIBR!I49</f>
        <v>3.499999999999992</v>
      </c>
      <c r="G49" s="10">
        <f t="shared" si="6"/>
        <v>40.315965817237164</v>
      </c>
      <c r="H49" s="66">
        <f t="shared" si="11"/>
        <v>40.339247543097116</v>
      </c>
      <c r="I49" s="65">
        <v>10.017447410870073</v>
      </c>
      <c r="K49" s="80">
        <f t="shared" si="5"/>
        <v>253.3096149233744</v>
      </c>
      <c r="L49" s="57">
        <f t="shared" si="10"/>
        <v>3649.6691902034554</v>
      </c>
      <c r="M49" s="80">
        <v>2.0099999999999998</v>
      </c>
      <c r="N49" s="65">
        <v>14.407937856237602</v>
      </c>
    </row>
    <row r="50" spans="1:14" x14ac:dyDescent="0.3">
      <c r="A50" s="4">
        <v>1921</v>
      </c>
      <c r="B50" s="61">
        <f>PIBN!N50</f>
        <v>5455</v>
      </c>
      <c r="C50" s="53">
        <f>PIBN!O50</f>
        <v>-25.639004336515892</v>
      </c>
      <c r="D50" s="53">
        <f t="shared" si="8"/>
        <v>12.937883926665561</v>
      </c>
      <c r="E50" s="53">
        <f>PIBR!J50</f>
        <v>17117.409612194355</v>
      </c>
      <c r="F50" s="53">
        <f>PIBR!I50</f>
        <v>0.69999999999998952</v>
      </c>
      <c r="G50" s="10">
        <f t="shared" ref="G50:G81" si="12">(E50/E$79)*100</f>
        <v>40.59817757795782</v>
      </c>
      <c r="H50" s="53">
        <f t="shared" ref="H50:H81" si="13">(B50/E50)*100</f>
        <v>31.868139651889187</v>
      </c>
      <c r="I50" s="53">
        <f t="shared" ref="I50:I82" si="14">((H50/H49)-1)*100</f>
        <v>-20.999667587149908</v>
      </c>
      <c r="K50" s="80">
        <f t="shared" si="5"/>
        <v>186.61691232855998</v>
      </c>
      <c r="L50" s="57">
        <f t="shared" si="10"/>
        <v>2675.112382509195</v>
      </c>
      <c r="M50" s="80">
        <v>2.0391666666666666</v>
      </c>
      <c r="N50" s="65">
        <v>14.33478</v>
      </c>
    </row>
    <row r="51" spans="1:14" x14ac:dyDescent="0.3">
      <c r="A51" s="4">
        <v>1922</v>
      </c>
      <c r="B51" s="61">
        <f>PIBN!N51</f>
        <v>4590</v>
      </c>
      <c r="C51" s="53">
        <f>PIBN!O51</f>
        <v>-15.857011915673692</v>
      </c>
      <c r="D51" s="53">
        <f t="shared" si="8"/>
        <v>10.88632213077817</v>
      </c>
      <c r="E51" s="53">
        <f>PIBR!J51</f>
        <v>17516.471177041003</v>
      </c>
      <c r="F51" s="53">
        <f>PIBR!I51</f>
        <v>2.331319831023726</v>
      </c>
      <c r="G51" s="10">
        <f t="shared" si="12"/>
        <v>41.54465094286698</v>
      </c>
      <c r="H51" s="53">
        <f t="shared" si="13"/>
        <v>26.203908045224054</v>
      </c>
      <c r="I51" s="53">
        <f t="shared" si="14"/>
        <v>-17.773963803780902</v>
      </c>
      <c r="K51" s="80">
        <f t="shared" si="5"/>
        <v>153.5311293100458</v>
      </c>
      <c r="L51" s="57">
        <f t="shared" si="10"/>
        <v>2236.2971985383683</v>
      </c>
      <c r="M51" s="80">
        <v>2.0524999999999998</v>
      </c>
      <c r="N51" s="65">
        <v>14.565757502000238</v>
      </c>
    </row>
    <row r="52" spans="1:14" x14ac:dyDescent="0.3">
      <c r="A52" s="4">
        <v>1923</v>
      </c>
      <c r="B52" s="61">
        <f>PIBN!N52</f>
        <v>5014</v>
      </c>
      <c r="C52" s="53">
        <f t="shared" ref="C52:C82" si="15">((B52/B51)-1)*100</f>
        <v>9.2374727668845367</v>
      </c>
      <c r="D52" s="53">
        <f t="shared" si="8"/>
        <v>11.891943172924128</v>
      </c>
      <c r="E52" s="53">
        <f>PIBR!J52</f>
        <v>18118.273587703054</v>
      </c>
      <c r="F52" s="53">
        <f>PIBR!I52</f>
        <v>3.4356372615212516</v>
      </c>
      <c r="G52" s="10">
        <f t="shared" si="12"/>
        <v>42.971974450829052</v>
      </c>
      <c r="H52" s="53">
        <f t="shared" si="13"/>
        <v>27.673718335962334</v>
      </c>
      <c r="I52" s="53">
        <f t="shared" si="14"/>
        <v>5.6091262730795899</v>
      </c>
      <c r="K52" s="80">
        <f t="shared" si="5"/>
        <v>164.85320117849761</v>
      </c>
      <c r="L52" s="57">
        <f t="shared" si="10"/>
        <v>2439.9026763990264</v>
      </c>
      <c r="M52" s="80">
        <v>2.0550000000000002</v>
      </c>
      <c r="N52" s="65">
        <v>14.800456763694751</v>
      </c>
    </row>
    <row r="53" spans="1:14" x14ac:dyDescent="0.3">
      <c r="A53" s="4">
        <v>1924</v>
      </c>
      <c r="B53" s="61">
        <f>PIBN!N53</f>
        <v>4633</v>
      </c>
      <c r="C53" s="53">
        <f t="shared" si="15"/>
        <v>-7.5987235739928156</v>
      </c>
      <c r="D53" s="53">
        <f t="shared" si="8"/>
        <v>10.988307283637312</v>
      </c>
      <c r="E53" s="53">
        <f>PIBR!J53</f>
        <v>17825.313065499799</v>
      </c>
      <c r="F53" s="53">
        <f>PIBR!I53</f>
        <v>-1.6169339798582594</v>
      </c>
      <c r="G53" s="10">
        <f t="shared" si="12"/>
        <v>42.277145994117589</v>
      </c>
      <c r="H53" s="53">
        <f t="shared" si="13"/>
        <v>25.991128363220682</v>
      </c>
      <c r="I53" s="53">
        <f t="shared" si="14"/>
        <v>-6.0801008101434189</v>
      </c>
      <c r="K53" s="80">
        <f t="shared" si="5"/>
        <v>149.06466335603977</v>
      </c>
      <c r="L53" s="57">
        <f t="shared" si="10"/>
        <v>2241.7741935483868</v>
      </c>
      <c r="M53" s="80">
        <v>2.0666666666666669</v>
      </c>
      <c r="N53" s="65">
        <v>15.038937754106934</v>
      </c>
    </row>
    <row r="54" spans="1:14" x14ac:dyDescent="0.3">
      <c r="A54" s="4">
        <v>1925</v>
      </c>
      <c r="B54" s="61">
        <f>PIBN!N54</f>
        <v>5239</v>
      </c>
      <c r="C54" s="53">
        <f t="shared" si="15"/>
        <v>13.080077703431892</v>
      </c>
      <c r="D54" s="53">
        <f t="shared" si="8"/>
        <v>12.42558641462894</v>
      </c>
      <c r="E54" s="53">
        <f>PIBR!J54</f>
        <v>18930.58857660343</v>
      </c>
      <c r="F54" s="53">
        <f>PIBR!I54</f>
        <v>6.2005952268117559</v>
      </c>
      <c r="G54" s="10">
        <f t="shared" si="12"/>
        <v>44.898580690661078</v>
      </c>
      <c r="H54" s="53">
        <f t="shared" si="13"/>
        <v>27.674786649132244</v>
      </c>
      <c r="I54" s="53">
        <f t="shared" si="14"/>
        <v>6.4778191326778201</v>
      </c>
      <c r="K54" s="80">
        <f t="shared" si="5"/>
        <v>169.65188776307247</v>
      </c>
      <c r="L54" s="57">
        <f t="shared" si="10"/>
        <v>2592.4948453608245</v>
      </c>
      <c r="M54" s="80">
        <v>2.0208333333333335</v>
      </c>
      <c r="N54" s="65">
        <v>15.281261408546046</v>
      </c>
    </row>
    <row r="55" spans="1:14" x14ac:dyDescent="0.3">
      <c r="A55" s="4">
        <v>1926</v>
      </c>
      <c r="B55" s="61">
        <f>PIBN!N55</f>
        <v>5469</v>
      </c>
      <c r="C55" s="53">
        <f t="shared" si="15"/>
        <v>4.390150792135894</v>
      </c>
      <c r="D55" s="53">
        <f t="shared" si="8"/>
        <v>12.971088395038304</v>
      </c>
      <c r="E55" s="53">
        <f>PIBR!J55</f>
        <v>20066.275214579371</v>
      </c>
      <c r="F55" s="53">
        <f>PIBR!I55</f>
        <v>5.9992146223047271</v>
      </c>
      <c r="G55" s="10">
        <f t="shared" si="12"/>
        <v>47.592142908662503</v>
      </c>
      <c r="H55" s="53">
        <f t="shared" si="13"/>
        <v>27.254684496833963</v>
      </c>
      <c r="I55" s="53">
        <f t="shared" si="14"/>
        <v>-1.5179959926139186</v>
      </c>
      <c r="K55" s="80">
        <f t="shared" si="5"/>
        <v>170.63256315103237</v>
      </c>
      <c r="L55" s="57">
        <f t="shared" si="10"/>
        <v>2649.4953572870418</v>
      </c>
      <c r="M55" s="80">
        <v>2.064166666666666</v>
      </c>
      <c r="N55" s="65">
        <v>15.52748964417705</v>
      </c>
    </row>
    <row r="56" spans="1:14" x14ac:dyDescent="0.3">
      <c r="A56" s="4">
        <v>1927</v>
      </c>
      <c r="B56" s="61">
        <f>PIBN!N56</f>
        <v>4987</v>
      </c>
      <c r="C56" s="53">
        <f t="shared" si="15"/>
        <v>-8.8133113914792496</v>
      </c>
      <c r="D56" s="53">
        <f t="shared" si="8"/>
        <v>11.82790598391955</v>
      </c>
      <c r="E56" s="53">
        <f>PIBR!J56</f>
        <v>19183.676732462991</v>
      </c>
      <c r="F56" s="53">
        <f>PIBR!I56</f>
        <v>-4.3984171086974833</v>
      </c>
      <c r="G56" s="10">
        <f t="shared" si="12"/>
        <v>45.498841952572135</v>
      </c>
      <c r="H56" s="53">
        <f t="shared" si="13"/>
        <v>25.996059407949161</v>
      </c>
      <c r="I56" s="53">
        <f t="shared" si="14"/>
        <v>-4.6180137914677015</v>
      </c>
      <c r="K56" s="80">
        <f t="shared" si="5"/>
        <v>149.56434506065125</v>
      </c>
      <c r="L56" s="57">
        <f t="shared" si="10"/>
        <v>2359.7791798107251</v>
      </c>
      <c r="M56" s="80">
        <v>2.1133333333333337</v>
      </c>
      <c r="N56" s="65">
        <v>15.777685375841338</v>
      </c>
    </row>
    <row r="57" spans="1:14" x14ac:dyDescent="0.3">
      <c r="A57" s="4">
        <v>1928</v>
      </c>
      <c r="B57" s="61">
        <f>PIBN!N57</f>
        <v>5018</v>
      </c>
      <c r="C57" s="53">
        <f t="shared" si="15"/>
        <v>0.62161620212553004</v>
      </c>
      <c r="D57" s="53">
        <f t="shared" si="8"/>
        <v>11.901430163887769</v>
      </c>
      <c r="E57" s="53">
        <f>PIBR!J57</f>
        <v>19302.618028674693</v>
      </c>
      <c r="F57" s="53">
        <f>PIBR!I57</f>
        <v>0.62001303436491906</v>
      </c>
      <c r="G57" s="10">
        <f t="shared" si="12"/>
        <v>45.780940703163182</v>
      </c>
      <c r="H57" s="53">
        <f t="shared" si="13"/>
        <v>25.996473600345769</v>
      </c>
      <c r="I57" s="53">
        <f t="shared" si="14"/>
        <v>1.5932891601400101E-3</v>
      </c>
      <c r="K57" s="80">
        <f t="shared" si="5"/>
        <v>150.72265313387999</v>
      </c>
      <c r="L57" s="57">
        <f t="shared" si="10"/>
        <v>2416.3723916532904</v>
      </c>
      <c r="M57" s="80">
        <v>2.0766666666666667</v>
      </c>
      <c r="N57" s="65">
        <v>16.031912532132367</v>
      </c>
    </row>
    <row r="58" spans="1:14" x14ac:dyDescent="0.3">
      <c r="A58" s="4">
        <v>1929</v>
      </c>
      <c r="B58" s="61">
        <f>PIBN!N58</f>
        <v>4863</v>
      </c>
      <c r="C58" s="53">
        <f t="shared" si="15"/>
        <v>-3.0888800318852105</v>
      </c>
      <c r="D58" s="53">
        <f t="shared" si="8"/>
        <v>11.533809264046676</v>
      </c>
      <c r="E58" s="53">
        <f>PIBR!J58</f>
        <v>18555.855913254629</v>
      </c>
      <c r="F58" s="53">
        <f>PIBR!I58</f>
        <v>-3.8687089715536138</v>
      </c>
      <c r="G58" s="10">
        <f t="shared" si="12"/>
        <v>44.009809342918267</v>
      </c>
      <c r="H58" s="53">
        <f t="shared" si="13"/>
        <v>26.207360214121472</v>
      </c>
      <c r="I58" s="53">
        <f t="shared" si="14"/>
        <v>0.81121238602490653</v>
      </c>
      <c r="K58" s="80">
        <f t="shared" si="5"/>
        <v>144.21370887286977</v>
      </c>
      <c r="L58" s="57">
        <f t="shared" si="10"/>
        <v>2349.275362318841</v>
      </c>
      <c r="M58" s="80">
        <v>2.0699999999999998</v>
      </c>
      <c r="N58" s="65">
        <v>16.290236071730341</v>
      </c>
    </row>
    <row r="59" spans="1:14" x14ac:dyDescent="0.3">
      <c r="A59" s="4">
        <v>1930</v>
      </c>
      <c r="B59" s="61">
        <f>PIBN!N59</f>
        <v>4668</v>
      </c>
      <c r="C59" s="53">
        <f t="shared" si="15"/>
        <v>-4.0098704503392923</v>
      </c>
      <c r="D59" s="53">
        <f t="shared" si="8"/>
        <v>11.071318454569171</v>
      </c>
      <c r="E59" s="53">
        <f>PIBR!J59</f>
        <v>17392.799261093609</v>
      </c>
      <c r="F59" s="53">
        <f>PIBR!I59</f>
        <v>-6.2678685240826759</v>
      </c>
      <c r="G59" s="10">
        <f t="shared" si="12"/>
        <v>41.251332355604696</v>
      </c>
      <c r="H59" s="53">
        <f t="shared" si="13"/>
        <v>26.838693012699611</v>
      </c>
      <c r="I59" s="53">
        <f t="shared" si="14"/>
        <v>2.4089904264297246</v>
      </c>
      <c r="K59" s="80">
        <f t="shared" si="5"/>
        <v>125.01278098683085</v>
      </c>
      <c r="L59" s="57">
        <f t="shared" si="10"/>
        <v>2069.3018101219063</v>
      </c>
      <c r="M59" s="80">
        <v>2.2558333333333334</v>
      </c>
      <c r="N59" s="65">
        <v>16.552722000000077</v>
      </c>
    </row>
    <row r="60" spans="1:14" x14ac:dyDescent="0.3">
      <c r="A60" s="4">
        <v>1931</v>
      </c>
      <c r="B60" s="61">
        <f>PIBN!N60</f>
        <v>4218</v>
      </c>
      <c r="C60" s="53">
        <f t="shared" si="15"/>
        <v>-9.6401028277634975</v>
      </c>
      <c r="D60" s="53">
        <f t="shared" si="8"/>
        <v>10.004031971159549</v>
      </c>
      <c r="E60" s="53">
        <f>PIBR!J60</f>
        <v>17969.259066028735</v>
      </c>
      <c r="F60" s="53">
        <f>PIBR!I60</f>
        <v>3.3143589843218857</v>
      </c>
      <c r="G60" s="10">
        <f t="shared" si="12"/>
        <v>42.61854959568516</v>
      </c>
      <c r="H60" s="53">
        <f t="shared" si="13"/>
        <v>23.4734219396626</v>
      </c>
      <c r="I60" s="53">
        <f t="shared" si="14"/>
        <v>-12.5388783702866</v>
      </c>
      <c r="K60" s="80">
        <f t="shared" si="5"/>
        <v>93.404941489066502</v>
      </c>
      <c r="L60" s="57">
        <f t="shared" si="10"/>
        <v>1572.9024238657551</v>
      </c>
      <c r="M60" s="80">
        <v>2.6816666666666666</v>
      </c>
      <c r="N60" s="65">
        <v>16.839606114949184</v>
      </c>
    </row>
    <row r="61" spans="1:14" x14ac:dyDescent="0.3">
      <c r="A61" s="4">
        <v>1932</v>
      </c>
      <c r="B61" s="61">
        <f>PIBN!N61</f>
        <v>3206</v>
      </c>
      <c r="C61" s="53">
        <f t="shared" si="15"/>
        <v>-23.992413466097673</v>
      </c>
      <c r="D61" s="53">
        <f t="shared" si="8"/>
        <v>7.6038232573583473</v>
      </c>
      <c r="E61" s="53">
        <f>PIBR!J61</f>
        <v>15289.025084349125</v>
      </c>
      <c r="F61" s="53">
        <f>PIBR!I61</f>
        <v>-14.91566219748397</v>
      </c>
      <c r="G61" s="10">
        <f t="shared" si="12"/>
        <v>36.261710704525591</v>
      </c>
      <c r="H61" s="53">
        <f t="shared" si="13"/>
        <v>20.969289946955985</v>
      </c>
      <c r="I61" s="53">
        <f t="shared" si="14"/>
        <v>-10.667946067443324</v>
      </c>
      <c r="K61" s="80">
        <f t="shared" si="5"/>
        <v>59.176032057085877</v>
      </c>
      <c r="L61" s="57">
        <f t="shared" si="10"/>
        <v>1013.7549407114624</v>
      </c>
      <c r="M61" s="80">
        <v>3.1625000000000001</v>
      </c>
      <c r="N61" s="65">
        <v>17.131174657562614</v>
      </c>
    </row>
    <row r="62" spans="1:14" x14ac:dyDescent="0.3">
      <c r="A62" s="4">
        <v>1933</v>
      </c>
      <c r="B62" s="61">
        <f>PIBN!N62</f>
        <v>3782</v>
      </c>
      <c r="C62" s="53">
        <f t="shared" si="15"/>
        <v>17.966313162819713</v>
      </c>
      <c r="D62" s="53">
        <f t="shared" si="8"/>
        <v>8.969949956122667</v>
      </c>
      <c r="E62" s="53">
        <f>PIBR!J62</f>
        <v>17016.377090696347</v>
      </c>
      <c r="F62" s="53">
        <f>PIBR!I62</f>
        <v>11.297986606846866</v>
      </c>
      <c r="G62" s="10">
        <f t="shared" si="12"/>
        <v>40.358553923336451</v>
      </c>
      <c r="H62" s="53">
        <f t="shared" si="13"/>
        <v>22.22564756200541</v>
      </c>
      <c r="I62" s="53">
        <f t="shared" si="14"/>
        <v>5.9914170590778859</v>
      </c>
      <c r="K62" s="80">
        <f t="shared" si="5"/>
        <v>61.54848798890356</v>
      </c>
      <c r="L62" s="57">
        <f t="shared" si="10"/>
        <v>1072.6542188607891</v>
      </c>
      <c r="M62" s="80">
        <v>3.5258333333333343</v>
      </c>
      <c r="N62" s="65">
        <v>17.427791549553184</v>
      </c>
    </row>
    <row r="63" spans="1:14" x14ac:dyDescent="0.3">
      <c r="A63" s="4">
        <v>1934</v>
      </c>
      <c r="B63" s="61">
        <f>PIBN!N63</f>
        <v>4151</v>
      </c>
      <c r="C63" s="53">
        <f t="shared" si="15"/>
        <v>9.756742464304601</v>
      </c>
      <c r="D63" s="53">
        <f t="shared" si="8"/>
        <v>9.8451248725185589</v>
      </c>
      <c r="E63" s="53">
        <f>PIBR!J63</f>
        <v>18164.566080830904</v>
      </c>
      <c r="F63" s="53">
        <f>PIBR!I63</f>
        <v>6.7475525725292362</v>
      </c>
      <c r="G63" s="10">
        <f t="shared" si="12"/>
        <v>43.081768566826135</v>
      </c>
      <c r="H63" s="53">
        <f t="shared" si="13"/>
        <v>22.852183649905943</v>
      </c>
      <c r="I63" s="53">
        <f t="shared" si="14"/>
        <v>2.8189778774841745</v>
      </c>
      <c r="K63" s="80">
        <f t="shared" si="5"/>
        <v>65.035826219078487</v>
      </c>
      <c r="L63" s="57">
        <f t="shared" si="10"/>
        <v>1153.0555555555552</v>
      </c>
      <c r="M63" s="80">
        <v>3.600000000000001</v>
      </c>
      <c r="N63" s="65">
        <v>17.729544200321119</v>
      </c>
    </row>
    <row r="64" spans="1:14" x14ac:dyDescent="0.3">
      <c r="A64" s="4">
        <v>1935</v>
      </c>
      <c r="B64" s="61">
        <f>PIBN!N64</f>
        <v>4540</v>
      </c>
      <c r="C64" s="53">
        <f t="shared" si="15"/>
        <v>9.3712358467838985</v>
      </c>
      <c r="D64" s="53">
        <f t="shared" si="8"/>
        <v>10.767734743732657</v>
      </c>
      <c r="E64" s="53">
        <f>PIBR!J64</f>
        <v>19514.482212551786</v>
      </c>
      <c r="F64" s="53">
        <f>PIBR!I64</f>
        <v>7.4315903045184761</v>
      </c>
      <c r="G64" s="10">
        <f t="shared" si="12"/>
        <v>46.283429102653479</v>
      </c>
      <c r="H64" s="53">
        <f t="shared" si="13"/>
        <v>23.264773057006121</v>
      </c>
      <c r="I64" s="53">
        <f t="shared" si="14"/>
        <v>1.8054703805160166</v>
      </c>
      <c r="K64" s="80">
        <f t="shared" si="5"/>
        <v>69.919862808572049</v>
      </c>
      <c r="L64" s="57">
        <f t="shared" si="10"/>
        <v>1261.1111111111109</v>
      </c>
      <c r="M64" s="80">
        <v>3.600000000000001</v>
      </c>
      <c r="N64" s="65">
        <v>18.03652153271246</v>
      </c>
    </row>
    <row r="65" spans="1:14" x14ac:dyDescent="0.3">
      <c r="A65" s="4">
        <v>1936</v>
      </c>
      <c r="B65" s="61">
        <f>PIBN!N65</f>
        <v>5346</v>
      </c>
      <c r="C65" s="53">
        <f t="shared" si="15"/>
        <v>17.753303964757716</v>
      </c>
      <c r="D65" s="53">
        <f t="shared" si="8"/>
        <v>12.67936342290634</v>
      </c>
      <c r="E65" s="53">
        <f>PIBR!J65</f>
        <v>21071.869809823762</v>
      </c>
      <c r="F65" s="53">
        <f>PIBR!I65</f>
        <v>7.9806759939049732</v>
      </c>
      <c r="G65" s="10">
        <f t="shared" si="12"/>
        <v>49.977159618204972</v>
      </c>
      <c r="H65" s="53">
        <f t="shared" si="13"/>
        <v>25.370316199978042</v>
      </c>
      <c r="I65" s="53">
        <f t="shared" si="14"/>
        <v>9.0503489452171682</v>
      </c>
      <c r="K65" s="80">
        <f t="shared" si="5"/>
        <v>80.931661264511305</v>
      </c>
      <c r="L65" s="57">
        <f t="shared" si="10"/>
        <v>1484.9999999999995</v>
      </c>
      <c r="M65" s="80">
        <v>3.600000000000001</v>
      </c>
      <c r="N65" s="65">
        <v>18.348814009223545</v>
      </c>
    </row>
    <row r="66" spans="1:14" x14ac:dyDescent="0.3">
      <c r="A66" s="4">
        <v>1937</v>
      </c>
      <c r="B66" s="61">
        <f>PIBN!N66</f>
        <v>6800</v>
      </c>
      <c r="C66" s="53">
        <f t="shared" si="15"/>
        <v>27.197904975682754</v>
      </c>
      <c r="D66" s="53">
        <f t="shared" si="8"/>
        <v>16.127884638189883</v>
      </c>
      <c r="E66" s="53">
        <f>PIBR!J66</f>
        <v>21769.298319428741</v>
      </c>
      <c r="F66" s="53">
        <f>PIBR!I66</f>
        <v>3.3097609082599622</v>
      </c>
      <c r="G66" s="10">
        <f t="shared" si="12"/>
        <v>51.631284110306993</v>
      </c>
      <c r="H66" s="53">
        <f t="shared" si="13"/>
        <v>31.236652188881585</v>
      </c>
      <c r="I66" s="53">
        <f t="shared" si="14"/>
        <v>23.122833561327937</v>
      </c>
      <c r="K66" s="80">
        <f t="shared" si="5"/>
        <v>101.19130564119298</v>
      </c>
      <c r="L66" s="57">
        <f t="shared" si="10"/>
        <v>1888.8888888888885</v>
      </c>
      <c r="M66" s="80">
        <v>3.600000000000001</v>
      </c>
      <c r="N66" s="65">
        <v>18.66651365865922</v>
      </c>
    </row>
    <row r="67" spans="1:14" x14ac:dyDescent="0.3">
      <c r="A67" s="4">
        <v>1938</v>
      </c>
      <c r="B67" s="61">
        <f>PIBN!N67</f>
        <v>7281</v>
      </c>
      <c r="C67" s="53">
        <f t="shared" si="15"/>
        <v>7.0735294117647118</v>
      </c>
      <c r="D67" s="53">
        <f t="shared" si="8"/>
        <v>17.268695301567725</v>
      </c>
      <c r="E67" s="53">
        <f>PIBR!J67</f>
        <v>22122.067391147539</v>
      </c>
      <c r="F67" s="53">
        <f>PIBR!I67</f>
        <v>1.6204889406286282</v>
      </c>
      <c r="G67" s="10">
        <f t="shared" si="12"/>
        <v>52.46796335921907</v>
      </c>
      <c r="H67" s="53">
        <f t="shared" si="13"/>
        <v>32.9128370837239</v>
      </c>
      <c r="I67" s="53">
        <f t="shared" si="14"/>
        <v>5.3660836785798027</v>
      </c>
      <c r="K67" s="80">
        <f t="shared" si="5"/>
        <v>84.873955657041009</v>
      </c>
      <c r="L67" s="57">
        <f t="shared" si="10"/>
        <v>1611.7321527393474</v>
      </c>
      <c r="M67" s="80">
        <v>4.5174999999999992</v>
      </c>
      <c r="N67" s="65">
        <v>18.989714103252599</v>
      </c>
    </row>
    <row r="68" spans="1:14" x14ac:dyDescent="0.3">
      <c r="A68" s="4">
        <v>1939</v>
      </c>
      <c r="B68" s="61">
        <f>PIBN!N68</f>
        <v>7785</v>
      </c>
      <c r="C68" s="53">
        <f t="shared" si="15"/>
        <v>6.9221260815822028</v>
      </c>
      <c r="D68" s="53">
        <f t="shared" si="8"/>
        <v>18.464056162986505</v>
      </c>
      <c r="E68" s="53">
        <f>PIBR!J68</f>
        <v>23311.480353264564</v>
      </c>
      <c r="F68" s="53">
        <f>PIBR!I68</f>
        <v>5.3765904473873194</v>
      </c>
      <c r="G68" s="10">
        <f t="shared" si="12"/>
        <v>55.288950865129529</v>
      </c>
      <c r="H68" s="53">
        <f t="shared" si="13"/>
        <v>33.395562538394437</v>
      </c>
      <c r="I68" s="53">
        <f t="shared" si="14"/>
        <v>1.4666783463320954</v>
      </c>
      <c r="K68" s="80">
        <f t="shared" si="5"/>
        <v>74.568643415069673</v>
      </c>
      <c r="L68" s="57">
        <f t="shared" si="10"/>
        <v>1440.5551272166535</v>
      </c>
      <c r="M68" s="80">
        <v>5.4041666666666677</v>
      </c>
      <c r="N68" s="65">
        <v>19.318510586254408</v>
      </c>
    </row>
    <row r="69" spans="1:14" x14ac:dyDescent="0.3">
      <c r="A69" s="4">
        <v>1940</v>
      </c>
      <c r="B69" s="61">
        <f>PIBN!N69</f>
        <v>8249</v>
      </c>
      <c r="C69" s="53">
        <f t="shared" si="15"/>
        <v>5.9601798330122024</v>
      </c>
      <c r="D69" s="53">
        <f t="shared" si="8"/>
        <v>19.564547114768875</v>
      </c>
      <c r="E69" s="53">
        <f>PIBR!J69</f>
        <v>23633.162495291668</v>
      </c>
      <c r="F69" s="53">
        <f>PIBR!I69</f>
        <v>1.3799301337894532</v>
      </c>
      <c r="G69" s="10">
        <f t="shared" si="12"/>
        <v>56.051899758773494</v>
      </c>
      <c r="H69" s="53">
        <f t="shared" si="13"/>
        <v>34.904342580657207</v>
      </c>
      <c r="I69" s="53">
        <f t="shared" si="14"/>
        <v>4.5179057562756864</v>
      </c>
      <c r="K69" s="80">
        <f t="shared" si="5"/>
        <v>86.406704592793119</v>
      </c>
      <c r="L69" s="57">
        <f t="shared" ref="L69:L100" si="16">B69/M69</f>
        <v>1698.1986618630986</v>
      </c>
      <c r="M69" s="80">
        <v>4.857499999999999</v>
      </c>
      <c r="N69" s="65">
        <v>19.653552000000001</v>
      </c>
    </row>
    <row r="70" spans="1:14" x14ac:dyDescent="0.3">
      <c r="A70" s="4">
        <v>1941</v>
      </c>
      <c r="B70" s="61">
        <f>PIBN!N70</f>
        <v>9232</v>
      </c>
      <c r="C70" s="53">
        <f t="shared" si="15"/>
        <v>11.916595951024366</v>
      </c>
      <c r="D70" s="53">
        <f t="shared" si="8"/>
        <v>21.895975144083675</v>
      </c>
      <c r="E70" s="53">
        <f>PIBR!J70</f>
        <v>25934.946898115861</v>
      </c>
      <c r="F70" s="53">
        <f>PIBR!I70</f>
        <v>9.7396376946283336</v>
      </c>
      <c r="G70" s="10">
        <f t="shared" si="12"/>
        <v>61.511151716234281</v>
      </c>
      <c r="H70" s="53">
        <f t="shared" si="13"/>
        <v>35.596756902057479</v>
      </c>
      <c r="I70" s="53">
        <f t="shared" si="14"/>
        <v>1.9837483539483225</v>
      </c>
      <c r="K70" s="80">
        <f t="shared" ref="K70:K133" si="17">L70/N70</f>
        <v>94.226281761107444</v>
      </c>
      <c r="L70" s="57">
        <f t="shared" si="16"/>
        <v>1902.851253864651</v>
      </c>
      <c r="M70" s="80">
        <v>4.8516666666666675</v>
      </c>
      <c r="N70" s="65">
        <v>20.194485214740439</v>
      </c>
    </row>
    <row r="71" spans="1:14" x14ac:dyDescent="0.3">
      <c r="A71" s="4">
        <v>1942</v>
      </c>
      <c r="B71" s="61">
        <f>PIBN!N71</f>
        <v>10681</v>
      </c>
      <c r="C71" s="53">
        <f t="shared" si="15"/>
        <v>15.695407279029471</v>
      </c>
      <c r="D71" s="53">
        <f t="shared" si="8"/>
        <v>25.332637620662666</v>
      </c>
      <c r="E71" s="53">
        <f>PIBR!J71</f>
        <v>27389.950368251059</v>
      </c>
      <c r="F71" s="53">
        <f>PIBR!I71</f>
        <v>5.6102041614008558</v>
      </c>
      <c r="G71" s="10">
        <f t="shared" si="12"/>
        <v>64.962052909544056</v>
      </c>
      <c r="H71" s="53">
        <f t="shared" si="13"/>
        <v>38.996054598115791</v>
      </c>
      <c r="I71" s="53">
        <f t="shared" si="14"/>
        <v>9.5494589729375967</v>
      </c>
      <c r="K71" s="80">
        <f t="shared" si="17"/>
        <v>106.12884964832851</v>
      </c>
      <c r="L71" s="57">
        <f t="shared" si="16"/>
        <v>2202.2680412371133</v>
      </c>
      <c r="M71" s="80">
        <v>4.8500000000000005</v>
      </c>
      <c r="N71" s="65">
        <v>20.750889588783913</v>
      </c>
    </row>
    <row r="72" spans="1:14" x14ac:dyDescent="0.3">
      <c r="A72" s="4">
        <v>1943</v>
      </c>
      <c r="B72" s="61">
        <f>PIBN!N72</f>
        <v>13035</v>
      </c>
      <c r="C72" s="53">
        <f t="shared" si="15"/>
        <v>22.039134912461389</v>
      </c>
      <c r="D72" s="53">
        <f t="shared" si="8"/>
        <v>30.915731802765457</v>
      </c>
      <c r="E72" s="53">
        <f>PIBR!J72</f>
        <v>28404.330400147453</v>
      </c>
      <c r="F72" s="53">
        <f>PIBR!I72</f>
        <v>3.7034752464254472</v>
      </c>
      <c r="G72" s="10">
        <f t="shared" si="12"/>
        <v>67.367906458618819</v>
      </c>
      <c r="H72" s="53">
        <f t="shared" si="13"/>
        <v>45.890889932516529</v>
      </c>
      <c r="I72" s="53">
        <f t="shared" si="14"/>
        <v>17.680853628546011</v>
      </c>
      <c r="K72" s="80">
        <f t="shared" si="17"/>
        <v>125.91606668638039</v>
      </c>
      <c r="L72" s="57">
        <f t="shared" si="16"/>
        <v>2684.8609680741506</v>
      </c>
      <c r="M72" s="80">
        <v>4.8549999999999995</v>
      </c>
      <c r="N72" s="65">
        <v>21.322624179179165</v>
      </c>
    </row>
    <row r="73" spans="1:14" x14ac:dyDescent="0.3">
      <c r="A73" s="4">
        <v>1944</v>
      </c>
      <c r="B73" s="61">
        <f>PIBN!N73</f>
        <v>18801</v>
      </c>
      <c r="C73" s="53">
        <f t="shared" si="15"/>
        <v>44.234752589182968</v>
      </c>
      <c r="D73" s="53">
        <f t="shared" si="8"/>
        <v>44.591229276854115</v>
      </c>
      <c r="E73" s="53">
        <f>PIBR!J73</f>
        <v>30723.009873456267</v>
      </c>
      <c r="F73" s="53">
        <f>PIBR!I73</f>
        <v>8.1631196393095564</v>
      </c>
      <c r="G73" s="10">
        <f t="shared" si="12"/>
        <v>72.867229261334032</v>
      </c>
      <c r="H73" s="53">
        <f t="shared" si="13"/>
        <v>61.19517611535673</v>
      </c>
      <c r="I73" s="53">
        <f t="shared" si="14"/>
        <v>33.349290469950475</v>
      </c>
      <c r="K73" s="80">
        <f t="shared" si="17"/>
        <v>176.80569269697401</v>
      </c>
      <c r="L73" s="57">
        <f t="shared" si="16"/>
        <v>3873.8324175824168</v>
      </c>
      <c r="M73" s="80">
        <v>4.8533333333333344</v>
      </c>
      <c r="N73" s="65">
        <v>21.910111368539191</v>
      </c>
    </row>
    <row r="74" spans="1:14" x14ac:dyDescent="0.3">
      <c r="A74" s="4">
        <v>1945</v>
      </c>
      <c r="B74" s="61">
        <f>PIBN!N74</f>
        <v>20566</v>
      </c>
      <c r="C74" s="53">
        <f t="shared" si="15"/>
        <v>9.3877985213552506</v>
      </c>
      <c r="D74" s="53">
        <f t="shared" si="8"/>
        <v>48.777364039560752</v>
      </c>
      <c r="E74" s="53">
        <f>PIBR!J74</f>
        <v>31688.05629953758</v>
      </c>
      <c r="F74" s="53">
        <f>PIBR!I74</f>
        <v>3.141119408730475</v>
      </c>
      <c r="G74" s="10">
        <f t="shared" si="12"/>
        <v>75.156075942265915</v>
      </c>
      <c r="H74" s="53">
        <f t="shared" si="13"/>
        <v>64.901424705876067</v>
      </c>
      <c r="I74" s="53">
        <f t="shared" si="14"/>
        <v>6.0564391277064589</v>
      </c>
      <c r="K74" s="80">
        <f t="shared" si="17"/>
        <v>188.18570484099817</v>
      </c>
      <c r="L74" s="57">
        <f t="shared" si="16"/>
        <v>4236.7725321888411</v>
      </c>
      <c r="M74" s="80">
        <v>4.854166666666667</v>
      </c>
      <c r="N74" s="65">
        <v>22.513785177086508</v>
      </c>
    </row>
    <row r="75" spans="1:14" x14ac:dyDescent="0.3">
      <c r="A75" s="4">
        <v>1946</v>
      </c>
      <c r="B75" s="61">
        <f>PIBN!N75</f>
        <v>27930</v>
      </c>
      <c r="C75" s="53">
        <f t="shared" si="15"/>
        <v>35.806671204901285</v>
      </c>
      <c r="D75" s="53">
        <f t="shared" si="8"/>
        <v>66.242914403624027</v>
      </c>
      <c r="E75" s="53">
        <f>PIBR!J75</f>
        <v>33770.542687471447</v>
      </c>
      <c r="F75" s="53">
        <f>PIBR!I75</f>
        <v>6.5718337794175685</v>
      </c>
      <c r="G75" s="10">
        <f t="shared" si="12"/>
        <v>80.095208328324475</v>
      </c>
      <c r="H75" s="53">
        <f t="shared" si="13"/>
        <v>82.705215188507381</v>
      </c>
      <c r="I75" s="53">
        <f t="shared" si="14"/>
        <v>27.432048777535378</v>
      </c>
      <c r="K75" s="80">
        <f t="shared" si="17"/>
        <v>248.50273703152268</v>
      </c>
      <c r="L75" s="57">
        <f t="shared" si="16"/>
        <v>5748.8850771869638</v>
      </c>
      <c r="M75" s="80">
        <v>4.8583333333333334</v>
      </c>
      <c r="N75" s="65">
        <v>23.134091583295984</v>
      </c>
    </row>
    <row r="76" spans="1:14" x14ac:dyDescent="0.3">
      <c r="A76" s="4">
        <v>1947</v>
      </c>
      <c r="B76" s="61">
        <f>PIBN!N76</f>
        <v>31023</v>
      </c>
      <c r="C76" s="53">
        <f t="shared" si="15"/>
        <v>11.074113856068735</v>
      </c>
      <c r="D76" s="53">
        <f t="shared" si="8"/>
        <v>73.578730166259518</v>
      </c>
      <c r="E76" s="53">
        <f>PIBR!J76</f>
        <v>34933.59933963247</v>
      </c>
      <c r="F76" s="53">
        <f>PIBR!I76</f>
        <v>3.4439975185607707</v>
      </c>
      <c r="G76" s="10">
        <f t="shared" si="12"/>
        <v>82.853685315638046</v>
      </c>
      <c r="H76" s="53">
        <f t="shared" si="13"/>
        <v>88.805621483166604</v>
      </c>
      <c r="I76" s="53">
        <f t="shared" si="14"/>
        <v>7.3760841813357958</v>
      </c>
      <c r="K76" s="80">
        <f t="shared" si="17"/>
        <v>268.52896647354186</v>
      </c>
      <c r="L76" s="57">
        <f t="shared" si="16"/>
        <v>6383.333333333333</v>
      </c>
      <c r="M76" s="80">
        <v>4.8600000000000003</v>
      </c>
      <c r="N76" s="65">
        <v>23.771488853372109</v>
      </c>
    </row>
    <row r="77" spans="1:14" x14ac:dyDescent="0.3">
      <c r="A77" s="4">
        <v>1948</v>
      </c>
      <c r="B77" s="61">
        <f>PIBN!N77</f>
        <v>33101</v>
      </c>
      <c r="C77" s="53">
        <f t="shared" si="15"/>
        <v>6.6982561325468204</v>
      </c>
      <c r="D77" s="53">
        <f t="shared" si="8"/>
        <v>78.507221971871076</v>
      </c>
      <c r="E77" s="53">
        <f>PIBR!J77</f>
        <v>36373.059344921821</v>
      </c>
      <c r="F77" s="53">
        <f>PIBR!I77</f>
        <v>4.1205602414300158</v>
      </c>
      <c r="G77" s="10">
        <f t="shared" si="12"/>
        <v>86.267721331313766</v>
      </c>
      <c r="H77" s="53">
        <f t="shared" si="13"/>
        <v>91.004167909294537</v>
      </c>
      <c r="I77" s="53">
        <f t="shared" si="14"/>
        <v>2.4756838468211972</v>
      </c>
      <c r="K77" s="80">
        <f t="shared" si="17"/>
        <v>239.24604898961388</v>
      </c>
      <c r="L77" s="57">
        <f t="shared" si="16"/>
        <v>5843.9311460938652</v>
      </c>
      <c r="M77" s="80">
        <v>5.6641666666666666</v>
      </c>
      <c r="N77" s="65">
        <v>24.426447879804115</v>
      </c>
    </row>
    <row r="78" spans="1:14" x14ac:dyDescent="0.3">
      <c r="A78" s="4">
        <v>1949</v>
      </c>
      <c r="B78" s="61">
        <f>PIBN!N78</f>
        <v>36412</v>
      </c>
      <c r="C78" s="53">
        <f t="shared" si="15"/>
        <v>10.002718951089085</v>
      </c>
      <c r="D78" s="53">
        <f t="shared" si="8"/>
        <v>86.360078742024996</v>
      </c>
      <c r="E78" s="53">
        <f>PIBR!J78</f>
        <v>38366.677662106602</v>
      </c>
      <c r="F78" s="53">
        <f>PIBR!I78</f>
        <v>5.4810300620564023</v>
      </c>
      <c r="G78" s="10">
        <f t="shared" si="12"/>
        <v>90.996081071334117</v>
      </c>
      <c r="H78" s="53">
        <f t="shared" si="13"/>
        <v>94.905272540611023</v>
      </c>
      <c r="I78" s="53">
        <f t="shared" si="14"/>
        <v>4.2867318288155598</v>
      </c>
      <c r="K78" s="80">
        <f t="shared" si="17"/>
        <v>181.52392230768595</v>
      </c>
      <c r="L78" s="57">
        <f t="shared" si="16"/>
        <v>4556.1510708848618</v>
      </c>
      <c r="M78" s="80">
        <v>7.9918333333333331</v>
      </c>
      <c r="N78" s="65">
        <v>25.099452529249081</v>
      </c>
    </row>
    <row r="79" spans="1:14" x14ac:dyDescent="0.3">
      <c r="A79" s="11">
        <v>1950</v>
      </c>
      <c r="B79" s="62">
        <f>PIBN!N79</f>
        <v>42163</v>
      </c>
      <c r="C79" s="56">
        <f t="shared" si="15"/>
        <v>15.794243655937601</v>
      </c>
      <c r="D79" s="56">
        <f t="shared" si="8"/>
        <v>100</v>
      </c>
      <c r="E79" s="54">
        <f>PIBR!J79</f>
        <v>42163</v>
      </c>
      <c r="F79" s="56">
        <f>PIBR!I79</f>
        <v>9.8948425280067642</v>
      </c>
      <c r="G79" s="12">
        <f t="shared" si="12"/>
        <v>100</v>
      </c>
      <c r="H79" s="64">
        <f t="shared" si="13"/>
        <v>100</v>
      </c>
      <c r="I79" s="56">
        <f t="shared" si="14"/>
        <v>5.3682238330951426</v>
      </c>
      <c r="K79" s="80">
        <f t="shared" si="17"/>
        <v>189.17590166514321</v>
      </c>
      <c r="L79" s="57">
        <f t="shared" si="16"/>
        <v>4879.0356798457087</v>
      </c>
      <c r="M79" s="80">
        <v>8.6416666666666675</v>
      </c>
      <c r="N79" s="65">
        <v>25.791</v>
      </c>
    </row>
    <row r="80" spans="1:14" x14ac:dyDescent="0.3">
      <c r="A80" s="4">
        <v>1951</v>
      </c>
      <c r="B80" s="61">
        <f>PIBN!N80</f>
        <v>54375</v>
      </c>
      <c r="C80" s="53">
        <f t="shared" si="15"/>
        <v>28.963783411996303</v>
      </c>
      <c r="D80" s="53">
        <f t="shared" si="8"/>
        <v>128.9637834119963</v>
      </c>
      <c r="E80" s="53">
        <f>PIBR!J80</f>
        <v>45423.748603531043</v>
      </c>
      <c r="F80" s="53">
        <f>PIBR!I80</f>
        <v>7.7336731341010934</v>
      </c>
      <c r="G80" s="10">
        <f t="shared" si="12"/>
        <v>107.7336731341011</v>
      </c>
      <c r="H80" s="53">
        <f t="shared" si="13"/>
        <v>119.70610456349067</v>
      </c>
      <c r="I80" s="53">
        <f t="shared" si="14"/>
        <v>19.706104563490669</v>
      </c>
      <c r="K80" s="80">
        <f t="shared" si="17"/>
        <v>237.10982653283281</v>
      </c>
      <c r="L80" s="57">
        <f t="shared" si="16"/>
        <v>6303.5045478865713</v>
      </c>
      <c r="M80" s="80">
        <v>8.6261538461538443</v>
      </c>
      <c r="N80" s="65">
        <v>26.584746149328058</v>
      </c>
    </row>
    <row r="81" spans="1:14" x14ac:dyDescent="0.3">
      <c r="A81" s="4">
        <v>1952</v>
      </c>
      <c r="B81" s="61">
        <f>PIBN!N81</f>
        <v>60993</v>
      </c>
      <c r="C81" s="53">
        <f t="shared" si="15"/>
        <v>12.171034482758625</v>
      </c>
      <c r="D81" s="53">
        <f t="shared" si="8"/>
        <v>144.66000996134051</v>
      </c>
      <c r="E81" s="53">
        <f>PIBR!J81</f>
        <v>47230.169539746268</v>
      </c>
      <c r="F81" s="53">
        <f>PIBR!I81</f>
        <v>3.9768204777242966</v>
      </c>
      <c r="G81" s="10">
        <f t="shared" si="12"/>
        <v>112.01804790870258</v>
      </c>
      <c r="H81" s="53">
        <f t="shared" si="13"/>
        <v>129.13991331043542</v>
      </c>
      <c r="I81" s="53">
        <f t="shared" si="14"/>
        <v>7.8808084026668501</v>
      </c>
      <c r="K81" s="80">
        <f t="shared" si="17"/>
        <v>258.56162327756959</v>
      </c>
      <c r="L81" s="57">
        <f t="shared" si="16"/>
        <v>7085.3436592449198</v>
      </c>
      <c r="M81" s="80">
        <v>8.6083333333333307</v>
      </c>
      <c r="N81" s="65">
        <v>27.402920701958553</v>
      </c>
    </row>
    <row r="82" spans="1:14" x14ac:dyDescent="0.3">
      <c r="A82" s="4">
        <v>1953</v>
      </c>
      <c r="B82" s="61">
        <f>PIBN!N82</f>
        <v>60664</v>
      </c>
      <c r="C82" s="53">
        <f t="shared" si="15"/>
        <v>-0.53940616136277653</v>
      </c>
      <c r="D82" s="53">
        <f t="shared" si="8"/>
        <v>143.87970495458103</v>
      </c>
      <c r="E82" s="53">
        <f>PIBR!J82</f>
        <v>47359.585779658424</v>
      </c>
      <c r="F82" s="53">
        <f>PIBR!I82</f>
        <v>0.27401180468609176</v>
      </c>
      <c r="G82" s="10">
        <f t="shared" ref="G82:G113" si="18">(E82/E$79)*100</f>
        <v>112.32499058335135</v>
      </c>
      <c r="H82" s="53">
        <f t="shared" ref="H82:H113" si="19">(B82/E82)*100</f>
        <v>128.09233653824734</v>
      </c>
      <c r="I82" s="53">
        <f t="shared" si="14"/>
        <v>-0.81119519545428398</v>
      </c>
      <c r="K82" s="80">
        <f t="shared" si="17"/>
        <v>249.48864096495819</v>
      </c>
      <c r="L82" s="57">
        <f t="shared" si="16"/>
        <v>7047.1248789932242</v>
      </c>
      <c r="M82" s="80">
        <v>8.6083333333333325</v>
      </c>
      <c r="N82" s="65">
        <v>28.246275468641574</v>
      </c>
    </row>
    <row r="83" spans="1:14" x14ac:dyDescent="0.3">
      <c r="A83" s="4">
        <v>1954</v>
      </c>
      <c r="B83" s="61">
        <f>PIBN!N83</f>
        <v>73936</v>
      </c>
      <c r="C83" s="53">
        <f t="shared" ref="C83:C114" si="20">((B83/B82)-1)*100</f>
        <v>21.87788474218646</v>
      </c>
      <c r="D83" s="53">
        <f t="shared" si="8"/>
        <v>175.35754097194223</v>
      </c>
      <c r="E83" s="53">
        <f>PIBR!J83</f>
        <v>52093.584529448046</v>
      </c>
      <c r="F83" s="53">
        <f>PIBR!I83</f>
        <v>9.9958618130966403</v>
      </c>
      <c r="G83" s="10">
        <f t="shared" si="18"/>
        <v>123.55284142363693</v>
      </c>
      <c r="H83" s="53">
        <f t="shared" si="19"/>
        <v>141.92918507691601</v>
      </c>
      <c r="I83" s="53">
        <f t="shared" ref="I83:I114" si="21">((H83/H82)-1)*100</f>
        <v>10.80224540563135</v>
      </c>
      <c r="K83" s="80">
        <f t="shared" si="17"/>
        <v>223.48919360331337</v>
      </c>
      <c r="L83" s="57">
        <f t="shared" si="16"/>
        <v>6507.0187018701872</v>
      </c>
      <c r="M83" s="80">
        <v>11.362499999999999</v>
      </c>
      <c r="N83" s="65">
        <v>29.115585397922867</v>
      </c>
    </row>
    <row r="84" spans="1:14" x14ac:dyDescent="0.3">
      <c r="A84" s="4">
        <v>1955</v>
      </c>
      <c r="B84" s="61">
        <f>PIBN!N84</f>
        <v>90053</v>
      </c>
      <c r="C84" s="53">
        <f t="shared" si="20"/>
        <v>21.798582557887912</v>
      </c>
      <c r="D84" s="53">
        <f t="shared" si="8"/>
        <v>213.58299931219315</v>
      </c>
      <c r="E84" s="53">
        <f>PIBR!J84</f>
        <v>56520.768799237027</v>
      </c>
      <c r="F84" s="53">
        <f>PIBR!I84</f>
        <v>8.4985210938716129</v>
      </c>
      <c r="G84" s="10">
        <f t="shared" si="18"/>
        <v>134.05300571410248</v>
      </c>
      <c r="H84" s="53">
        <f t="shared" si="19"/>
        <v>159.32727369627645</v>
      </c>
      <c r="I84" s="53">
        <f t="shared" si="21"/>
        <v>12.258288251237293</v>
      </c>
      <c r="K84" s="80">
        <f t="shared" si="17"/>
        <v>240.24031259193788</v>
      </c>
      <c r="L84" s="57">
        <f t="shared" si="16"/>
        <v>7210.0080064051235</v>
      </c>
      <c r="M84" s="80">
        <v>12.49</v>
      </c>
      <c r="N84" s="65">
        <v>30.011649288234739</v>
      </c>
    </row>
    <row r="85" spans="1:14" x14ac:dyDescent="0.3">
      <c r="A85" s="4">
        <v>1956</v>
      </c>
      <c r="B85" s="61">
        <f>PIBN!N85</f>
        <v>102920</v>
      </c>
      <c r="C85" s="53">
        <f t="shared" si="20"/>
        <v>14.28825247354335</v>
      </c>
      <c r="D85" s="53">
        <f t="shared" si="8"/>
        <v>244.10027749448568</v>
      </c>
      <c r="E85" s="53">
        <f>PIBR!J85</f>
        <v>60385.009320478581</v>
      </c>
      <c r="F85" s="53">
        <f>PIBR!I85</f>
        <v>6.8368506008250174</v>
      </c>
      <c r="G85" s="10">
        <f t="shared" si="18"/>
        <v>143.21800944069108</v>
      </c>
      <c r="H85" s="53">
        <f t="shared" si="19"/>
        <v>170.43965242064866</v>
      </c>
      <c r="I85" s="53">
        <f t="shared" si="21"/>
        <v>6.9745615214351853</v>
      </c>
      <c r="K85" s="80">
        <f t="shared" si="17"/>
        <v>266.36866875030279</v>
      </c>
      <c r="L85" s="57">
        <f t="shared" si="16"/>
        <v>8240.1921537229791</v>
      </c>
      <c r="M85" s="80">
        <v>12.49</v>
      </c>
      <c r="N85" s="65">
        <v>30.935290521902317</v>
      </c>
    </row>
    <row r="86" spans="1:14" x14ac:dyDescent="0.3">
      <c r="A86" s="4">
        <v>1957</v>
      </c>
      <c r="B86" s="61">
        <f>PIBN!N86</f>
        <v>118206</v>
      </c>
      <c r="C86" s="53">
        <f t="shared" si="20"/>
        <v>14.852312475709283</v>
      </c>
      <c r="D86" s="53">
        <f t="shared" si="8"/>
        <v>280.35481346204017</v>
      </c>
      <c r="E86" s="53">
        <f>PIBR!J86</f>
        <v>64959.18070348374</v>
      </c>
      <c r="F86" s="53">
        <f>PIBR!I86</f>
        <v>7.5750114713551975</v>
      </c>
      <c r="G86" s="10">
        <f t="shared" si="18"/>
        <v>154.06679008487001</v>
      </c>
      <c r="H86" s="53">
        <f t="shared" si="19"/>
        <v>181.96965959218241</v>
      </c>
      <c r="I86" s="53">
        <f t="shared" si="21"/>
        <v>6.7648619366328377</v>
      </c>
      <c r="K86" s="80">
        <f t="shared" si="17"/>
        <v>296.7963446171932</v>
      </c>
      <c r="L86" s="57">
        <f t="shared" si="16"/>
        <v>9464.0512409927942</v>
      </c>
      <c r="M86" s="80">
        <v>12.49</v>
      </c>
      <c r="N86" s="65">
        <v>31.887357821739656</v>
      </c>
    </row>
    <row r="87" spans="1:14" x14ac:dyDescent="0.3">
      <c r="A87" s="4">
        <v>1958</v>
      </c>
      <c r="B87" s="61">
        <f>PIBN!N87</f>
        <v>131377</v>
      </c>
      <c r="C87" s="53">
        <f t="shared" si="20"/>
        <v>11.142412398693802</v>
      </c>
      <c r="D87" s="53">
        <f t="shared" si="8"/>
        <v>311.59310295756939</v>
      </c>
      <c r="E87" s="53">
        <f>PIBR!J87</f>
        <v>68413.884716178189</v>
      </c>
      <c r="F87" s="53">
        <f>PIBR!I87</f>
        <v>5.3182690657137099</v>
      </c>
      <c r="G87" s="10">
        <f t="shared" si="18"/>
        <v>162.26047652249173</v>
      </c>
      <c r="H87" s="53">
        <f t="shared" si="19"/>
        <v>192.03265615602822</v>
      </c>
      <c r="I87" s="53">
        <f t="shared" si="21"/>
        <v>5.5300408795610823</v>
      </c>
      <c r="K87" s="80">
        <f t="shared" si="17"/>
        <v>320.01772292572184</v>
      </c>
      <c r="L87" s="57">
        <f t="shared" si="16"/>
        <v>10518.574859887911</v>
      </c>
      <c r="M87" s="80">
        <v>12.49</v>
      </c>
      <c r="N87" s="65">
        <v>32.868726030930915</v>
      </c>
    </row>
    <row r="88" spans="1:14" x14ac:dyDescent="0.3">
      <c r="A88" s="4">
        <v>1959</v>
      </c>
      <c r="B88" s="61">
        <f>PIBN!N88</f>
        <v>140772</v>
      </c>
      <c r="C88" s="53">
        <f t="shared" si="20"/>
        <v>7.1511756243482605</v>
      </c>
      <c r="D88" s="53">
        <f t="shared" si="8"/>
        <v>333.87567298342151</v>
      </c>
      <c r="E88" s="53">
        <f>PIBR!J88</f>
        <v>70460.21565327498</v>
      </c>
      <c r="F88" s="53">
        <f>PIBR!I88</f>
        <v>2.9911047232388466</v>
      </c>
      <c r="G88" s="10">
        <f t="shared" si="18"/>
        <v>167.11385729970584</v>
      </c>
      <c r="H88" s="53">
        <f t="shared" si="19"/>
        <v>199.78934026077872</v>
      </c>
      <c r="I88" s="53">
        <f t="shared" si="21"/>
        <v>4.0392526250577543</v>
      </c>
      <c r="K88" s="80">
        <f t="shared" si="17"/>
        <v>332.66463540555924</v>
      </c>
      <c r="L88" s="57">
        <f t="shared" si="16"/>
        <v>11270.776621297038</v>
      </c>
      <c r="M88" s="80">
        <v>12.49</v>
      </c>
      <c r="N88" s="65">
        <v>33.880296916913245</v>
      </c>
    </row>
    <row r="89" spans="1:14" x14ac:dyDescent="0.3">
      <c r="A89" s="4">
        <v>1960</v>
      </c>
      <c r="B89" s="61">
        <f>PIBN!N89</f>
        <v>159703</v>
      </c>
      <c r="C89" s="53">
        <f t="shared" si="20"/>
        <v>13.44798681555992</v>
      </c>
      <c r="D89" s="53">
        <f t="shared" ref="D89:D152" si="22">(B89/B$79)*100</f>
        <v>378.77522946659394</v>
      </c>
      <c r="E89" s="53">
        <f>PIBR!J89</f>
        <v>76179.19701231776</v>
      </c>
      <c r="F89" s="53">
        <f>PIBR!I89</f>
        <v>8.1166106376754588</v>
      </c>
      <c r="G89" s="10">
        <f t="shared" si="18"/>
        <v>180.67783841832355</v>
      </c>
      <c r="H89" s="53">
        <f t="shared" si="19"/>
        <v>209.64122262167834</v>
      </c>
      <c r="I89" s="53">
        <f t="shared" si="21"/>
        <v>4.9311351386616797</v>
      </c>
      <c r="K89" s="80">
        <f t="shared" si="17"/>
        <v>366.13318372820981</v>
      </c>
      <c r="L89" s="57">
        <f t="shared" si="16"/>
        <v>12786.469175340271</v>
      </c>
      <c r="M89" s="80">
        <v>12.49</v>
      </c>
      <c r="N89" s="65">
        <v>34.923000000000002</v>
      </c>
    </row>
    <row r="90" spans="1:14" x14ac:dyDescent="0.3">
      <c r="A90" s="4">
        <v>1961</v>
      </c>
      <c r="B90" s="61">
        <f>PIBN!N90</f>
        <v>173236</v>
      </c>
      <c r="C90" s="53">
        <f t="shared" si="20"/>
        <v>8.4738545925874931</v>
      </c>
      <c r="D90" s="53">
        <f t="shared" si="22"/>
        <v>410.87209164433273</v>
      </c>
      <c r="E90" s="53">
        <f>PIBR!J90</f>
        <v>79469.587333429721</v>
      </c>
      <c r="F90" s="53">
        <f>PIBR!I90</f>
        <v>4.3192767187870462</v>
      </c>
      <c r="G90" s="10">
        <f t="shared" si="18"/>
        <v>188.48181422913387</v>
      </c>
      <c r="H90" s="53">
        <f t="shared" si="19"/>
        <v>217.99031027197299</v>
      </c>
      <c r="I90" s="53">
        <f t="shared" si="21"/>
        <v>3.9825600833103048</v>
      </c>
      <c r="K90" s="80">
        <f t="shared" si="17"/>
        <v>384.54566062972708</v>
      </c>
      <c r="L90" s="57">
        <f t="shared" si="16"/>
        <v>13869.975980784628</v>
      </c>
      <c r="M90" s="80">
        <v>12.49</v>
      </c>
      <c r="N90" s="65">
        <v>36.068476128611962</v>
      </c>
    </row>
    <row r="91" spans="1:14" x14ac:dyDescent="0.3">
      <c r="A91" s="4">
        <v>1962</v>
      </c>
      <c r="B91" s="61">
        <f>PIBN!N91</f>
        <v>186781</v>
      </c>
      <c r="C91" s="53">
        <f t="shared" si="20"/>
        <v>7.8188136415063836</v>
      </c>
      <c r="D91" s="53">
        <f t="shared" si="22"/>
        <v>442.99741479496237</v>
      </c>
      <c r="E91" s="53">
        <f>PIBR!J91</f>
        <v>83012.916145116353</v>
      </c>
      <c r="F91" s="53">
        <f>PIBR!I91</f>
        <v>4.4587230544181899</v>
      </c>
      <c r="G91" s="10">
        <f t="shared" si="18"/>
        <v>196.88569633355394</v>
      </c>
      <c r="H91" s="53">
        <f t="shared" si="19"/>
        <v>225.00233538776641</v>
      </c>
      <c r="I91" s="53">
        <f t="shared" si="21"/>
        <v>3.2166682578895101</v>
      </c>
      <c r="K91" s="80">
        <f t="shared" si="17"/>
        <v>401.4451484606991</v>
      </c>
      <c r="L91" s="57">
        <f t="shared" si="16"/>
        <v>14954.443554843874</v>
      </c>
      <c r="M91" s="80">
        <v>12.49</v>
      </c>
      <c r="N91" s="65">
        <v>37.251523930940948</v>
      </c>
    </row>
    <row r="92" spans="1:14" x14ac:dyDescent="0.3">
      <c r="A92" s="4">
        <v>1963</v>
      </c>
      <c r="B92" s="61">
        <f>PIBN!N92</f>
        <v>207952</v>
      </c>
      <c r="C92" s="53">
        <f t="shared" si="20"/>
        <v>11.334664660752436</v>
      </c>
      <c r="D92" s="53">
        <f t="shared" si="22"/>
        <v>493.20968621777388</v>
      </c>
      <c r="E92" s="53">
        <f>PIBR!J92</f>
        <v>89279.926528950658</v>
      </c>
      <c r="F92" s="53">
        <f>PIBR!I92</f>
        <v>7.5494401050540505</v>
      </c>
      <c r="G92" s="10">
        <f t="shared" si="18"/>
        <v>211.74946405367422</v>
      </c>
      <c r="H92" s="53">
        <f t="shared" si="19"/>
        <v>232.9213386309942</v>
      </c>
      <c r="I92" s="53">
        <f t="shared" si="21"/>
        <v>3.5195204661232937</v>
      </c>
      <c r="K92" s="80">
        <f t="shared" si="17"/>
        <v>432.75328080484138</v>
      </c>
      <c r="L92" s="57">
        <f t="shared" si="16"/>
        <v>16649.479583666933</v>
      </c>
      <c r="M92" s="80">
        <v>12.49</v>
      </c>
      <c r="N92" s="65">
        <v>38.473375759744599</v>
      </c>
    </row>
    <row r="93" spans="1:14" x14ac:dyDescent="0.3">
      <c r="A93" s="4">
        <v>1964</v>
      </c>
      <c r="B93" s="61">
        <f>PIBN!N93</f>
        <v>245501</v>
      </c>
      <c r="C93" s="53">
        <f t="shared" si="20"/>
        <v>18.056570747095478</v>
      </c>
      <c r="D93" s="53">
        <f t="shared" si="22"/>
        <v>582.26644214121382</v>
      </c>
      <c r="E93" s="53">
        <f>PIBR!J93</f>
        <v>99104.135367533396</v>
      </c>
      <c r="F93" s="53">
        <f>PIBR!I93</f>
        <v>11.003827198935978</v>
      </c>
      <c r="G93" s="10">
        <f t="shared" si="18"/>
        <v>235.05000917281359</v>
      </c>
      <c r="H93" s="53">
        <f t="shared" si="19"/>
        <v>247.72023799970145</v>
      </c>
      <c r="I93" s="53">
        <f t="shared" si="21"/>
        <v>6.3536039487358531</v>
      </c>
      <c r="K93" s="80">
        <f t="shared" si="17"/>
        <v>494.66853081790885</v>
      </c>
      <c r="L93" s="57">
        <f t="shared" si="16"/>
        <v>19655.804643714971</v>
      </c>
      <c r="M93" s="80">
        <v>12.49</v>
      </c>
      <c r="N93" s="65">
        <v>39.735304389012001</v>
      </c>
    </row>
    <row r="94" spans="1:14" x14ac:dyDescent="0.3">
      <c r="A94" s="4">
        <v>1965</v>
      </c>
      <c r="B94" s="61">
        <f>PIBN!N94</f>
        <v>267420</v>
      </c>
      <c r="C94" s="53">
        <f t="shared" si="20"/>
        <v>8.9282732045897983</v>
      </c>
      <c r="D94" s="53">
        <f t="shared" si="22"/>
        <v>634.25278087422623</v>
      </c>
      <c r="E94" s="53">
        <f>PIBR!J94</f>
        <v>105197.83604486284</v>
      </c>
      <c r="F94" s="53">
        <f>PIBR!I94</f>
        <v>6.1487854716966162</v>
      </c>
      <c r="G94" s="10">
        <f t="shared" si="18"/>
        <v>249.50272998805315</v>
      </c>
      <c r="H94" s="53">
        <f t="shared" si="19"/>
        <v>254.20674992397716</v>
      </c>
      <c r="I94" s="53">
        <f t="shared" si="21"/>
        <v>2.618482840422387</v>
      </c>
      <c r="K94" s="80">
        <f t="shared" si="17"/>
        <v>521.72140093183236</v>
      </c>
      <c r="L94" s="57">
        <f t="shared" si="16"/>
        <v>21410.728582866293</v>
      </c>
      <c r="M94" s="80">
        <v>12.49</v>
      </c>
      <c r="N94" s="65">
        <v>41.038624339782068</v>
      </c>
    </row>
    <row r="95" spans="1:14" x14ac:dyDescent="0.3">
      <c r="A95" s="4">
        <v>1966</v>
      </c>
      <c r="B95" s="61">
        <f>PIBN!N95</f>
        <v>297196</v>
      </c>
      <c r="C95" s="53">
        <f t="shared" si="20"/>
        <v>11.134544910627486</v>
      </c>
      <c r="D95" s="53">
        <f t="shared" si="22"/>
        <v>704.8739416075706</v>
      </c>
      <c r="E95" s="53">
        <f>PIBR!J95</f>
        <v>111610.84267145308</v>
      </c>
      <c r="F95" s="53">
        <f>PIBR!I95</f>
        <v>6.0961393006747189</v>
      </c>
      <c r="G95" s="10">
        <f t="shared" si="18"/>
        <v>264.71276396711113</v>
      </c>
      <c r="H95" s="53">
        <f t="shared" si="19"/>
        <v>266.27878876862417</v>
      </c>
      <c r="I95" s="53">
        <f t="shared" si="21"/>
        <v>4.7489057030378978</v>
      </c>
      <c r="K95" s="80">
        <f t="shared" si="17"/>
        <v>561.39879631964766</v>
      </c>
      <c r="L95" s="57">
        <f t="shared" si="16"/>
        <v>23794.715772618096</v>
      </c>
      <c r="M95" s="80">
        <v>12.49</v>
      </c>
      <c r="N95" s="65">
        <v>42.38469324944888</v>
      </c>
    </row>
    <row r="96" spans="1:14" x14ac:dyDescent="0.3">
      <c r="A96" s="4">
        <v>1967</v>
      </c>
      <c r="B96" s="61">
        <f>PIBN!N96</f>
        <v>325025</v>
      </c>
      <c r="C96" s="53">
        <f t="shared" si="20"/>
        <v>9.3638541568527245</v>
      </c>
      <c r="D96" s="53">
        <f t="shared" si="22"/>
        <v>770.87730948936269</v>
      </c>
      <c r="E96" s="53">
        <f>PIBR!J96</f>
        <v>118145.57366544109</v>
      </c>
      <c r="F96" s="53">
        <f>PIBR!I96</f>
        <v>5.8549248778850149</v>
      </c>
      <c r="G96" s="10">
        <f t="shared" si="18"/>
        <v>280.21149743955857</v>
      </c>
      <c r="H96" s="53">
        <f t="shared" si="19"/>
        <v>275.10552441041091</v>
      </c>
      <c r="I96" s="53">
        <f t="shared" si="21"/>
        <v>3.3148474509009818</v>
      </c>
      <c r="K96" s="80">
        <f t="shared" si="17"/>
        <v>594.46875621654306</v>
      </c>
      <c r="L96" s="57">
        <f t="shared" si="16"/>
        <v>26022.818254603684</v>
      </c>
      <c r="M96" s="80">
        <v>12.49</v>
      </c>
      <c r="N96" s="65">
        <v>43.774913285980219</v>
      </c>
    </row>
    <row r="97" spans="1:14" x14ac:dyDescent="0.3">
      <c r="A97" s="4">
        <v>1968</v>
      </c>
      <c r="B97" s="61">
        <f>PIBN!N97</f>
        <v>359858</v>
      </c>
      <c r="C97" s="53">
        <f t="shared" si="20"/>
        <v>10.717021767556334</v>
      </c>
      <c r="D97" s="53">
        <f t="shared" si="22"/>
        <v>853.49239854849031</v>
      </c>
      <c r="E97" s="53">
        <f>PIBR!J97</f>
        <v>129278.76048386646</v>
      </c>
      <c r="F97" s="53">
        <f>PIBR!I97</f>
        <v>9.4232788186815917</v>
      </c>
      <c r="G97" s="10">
        <f t="shared" si="18"/>
        <v>306.61660812529101</v>
      </c>
      <c r="H97" s="53">
        <f t="shared" si="19"/>
        <v>278.35817627978344</v>
      </c>
      <c r="I97" s="53">
        <f t="shared" si="21"/>
        <v>1.1823288086793005</v>
      </c>
      <c r="K97" s="80">
        <f t="shared" si="17"/>
        <v>636.76561601598735</v>
      </c>
      <c r="L97" s="57">
        <f t="shared" si="16"/>
        <v>28788.639999999999</v>
      </c>
      <c r="M97" s="80">
        <v>12.5</v>
      </c>
      <c r="N97" s="65">
        <v>45.210732608522633</v>
      </c>
    </row>
    <row r="98" spans="1:14" x14ac:dyDescent="0.3">
      <c r="A98" s="4">
        <v>1969</v>
      </c>
      <c r="B98" s="61">
        <f>PIBN!N98</f>
        <v>397796</v>
      </c>
      <c r="C98" s="53">
        <f t="shared" si="20"/>
        <v>10.542491760638928</v>
      </c>
      <c r="D98" s="53">
        <f t="shared" si="22"/>
        <v>943.4717643431444</v>
      </c>
      <c r="E98" s="53">
        <f>PIBR!J98</f>
        <v>133698.31007915997</v>
      </c>
      <c r="F98" s="53">
        <f>PIBR!I98</f>
        <v>3.4186200260212685</v>
      </c>
      <c r="G98" s="10">
        <f t="shared" si="18"/>
        <v>317.09866489376935</v>
      </c>
      <c r="H98" s="53">
        <f t="shared" si="19"/>
        <v>297.53255651808411</v>
      </c>
      <c r="I98" s="53">
        <f t="shared" si="21"/>
        <v>6.8883840577501632</v>
      </c>
      <c r="K98" s="80">
        <f t="shared" si="17"/>
        <v>681.54196832321918</v>
      </c>
      <c r="L98" s="57">
        <f t="shared" si="16"/>
        <v>31823.68</v>
      </c>
      <c r="M98" s="80">
        <v>12.5</v>
      </c>
      <c r="N98" s="65">
        <v>46.693646875914347</v>
      </c>
    </row>
    <row r="99" spans="1:14" x14ac:dyDescent="0.3">
      <c r="A99" s="4">
        <v>1970</v>
      </c>
      <c r="B99" s="61">
        <f>PIBN!N99</f>
        <v>444300</v>
      </c>
      <c r="C99" s="53">
        <f t="shared" si="20"/>
        <v>11.690414182143606</v>
      </c>
      <c r="D99" s="53">
        <f t="shared" si="22"/>
        <v>1053.767521286436</v>
      </c>
      <c r="E99" s="53">
        <f>PIBR!J99</f>
        <v>142392.02134466922</v>
      </c>
      <c r="F99" s="53">
        <f>PIBR!I99</f>
        <v>6.5024840331653344</v>
      </c>
      <c r="G99" s="10">
        <f t="shared" si="18"/>
        <v>337.71795494786716</v>
      </c>
      <c r="H99" s="53">
        <f t="shared" si="19"/>
        <v>312.0259097414895</v>
      </c>
      <c r="I99" s="53">
        <f t="shared" si="21"/>
        <v>4.871182297835186</v>
      </c>
      <c r="K99" s="80">
        <f t="shared" si="17"/>
        <v>737.04146364192127</v>
      </c>
      <c r="L99" s="57">
        <f t="shared" si="16"/>
        <v>35544</v>
      </c>
      <c r="M99" s="80">
        <v>12.5</v>
      </c>
      <c r="N99" s="65">
        <v>48.225237999999997</v>
      </c>
    </row>
    <row r="100" spans="1:14" x14ac:dyDescent="0.3">
      <c r="A100" s="4">
        <v>1971</v>
      </c>
      <c r="B100" s="61">
        <f>PIBN!N100</f>
        <v>490011</v>
      </c>
      <c r="C100" s="53">
        <f t="shared" si="20"/>
        <v>10.288318703578669</v>
      </c>
      <c r="D100" s="53">
        <f t="shared" si="22"/>
        <v>1162.1824822711856</v>
      </c>
      <c r="E100" s="53">
        <f>PIBR!J100</f>
        <v>147749.47513613402</v>
      </c>
      <c r="F100" s="53">
        <f>PIBR!I100</f>
        <v>3.7624676866526929</v>
      </c>
      <c r="G100" s="10">
        <f t="shared" si="18"/>
        <v>350.42448387480493</v>
      </c>
      <c r="H100" s="53">
        <f t="shared" si="19"/>
        <v>331.64990911034482</v>
      </c>
      <c r="I100" s="53">
        <f t="shared" si="21"/>
        <v>6.289221105104259</v>
      </c>
      <c r="K100" s="80">
        <f t="shared" si="17"/>
        <v>786.75732155095068</v>
      </c>
      <c r="L100" s="57">
        <f t="shared" si="16"/>
        <v>39200.879999999997</v>
      </c>
      <c r="M100" s="80">
        <v>12.5</v>
      </c>
      <c r="N100" s="65">
        <v>49.825885220518195</v>
      </c>
    </row>
    <row r="101" spans="1:14" x14ac:dyDescent="0.3">
      <c r="A101" s="4">
        <v>1972</v>
      </c>
      <c r="B101" s="61">
        <f>PIBN!N101</f>
        <v>564726</v>
      </c>
      <c r="C101" s="53">
        <f t="shared" si="20"/>
        <v>15.247616890233084</v>
      </c>
      <c r="D101" s="53">
        <f t="shared" si="22"/>
        <v>1339.3876147332969</v>
      </c>
      <c r="E101" s="53">
        <f>PIBR!J101</f>
        <v>159907.49474693826</v>
      </c>
      <c r="F101" s="53">
        <f>PIBR!I101</f>
        <v>8.2288073102134707</v>
      </c>
      <c r="G101" s="10">
        <f t="shared" si="18"/>
        <v>379.26023942067275</v>
      </c>
      <c r="H101" s="53">
        <f t="shared" si="19"/>
        <v>353.15793102362562</v>
      </c>
      <c r="I101" s="53">
        <f t="shared" si="21"/>
        <v>6.4851583921661016</v>
      </c>
      <c r="K101" s="80">
        <f t="shared" si="17"/>
        <v>877.59088387929035</v>
      </c>
      <c r="L101" s="57">
        <f t="shared" ref="L101:L132" si="23">B101/M101</f>
        <v>45178.080000000002</v>
      </c>
      <c r="M101" s="80">
        <v>12.5</v>
      </c>
      <c r="N101" s="65">
        <v>51.479659633991929</v>
      </c>
    </row>
    <row r="102" spans="1:14" x14ac:dyDescent="0.3">
      <c r="A102" s="4">
        <v>1973</v>
      </c>
      <c r="B102" s="61">
        <f>PIBN!N102</f>
        <v>690891</v>
      </c>
      <c r="C102" s="53">
        <f t="shared" si="20"/>
        <v>22.340922854623301</v>
      </c>
      <c r="D102" s="53">
        <f t="shared" si="22"/>
        <v>1638.619168465242</v>
      </c>
      <c r="E102" s="53">
        <f>PIBR!J102</f>
        <v>172478.01457529585</v>
      </c>
      <c r="F102" s="53">
        <f>PIBR!I102</f>
        <v>7.8611198607364097</v>
      </c>
      <c r="G102" s="10">
        <f t="shared" si="18"/>
        <v>409.07434142564767</v>
      </c>
      <c r="H102" s="53">
        <f t="shared" si="19"/>
        <v>400.56757477248743</v>
      </c>
      <c r="I102" s="53">
        <f t="shared" si="21"/>
        <v>13.42448790869437</v>
      </c>
      <c r="K102" s="80">
        <f t="shared" si="17"/>
        <v>1039.1618917748553</v>
      </c>
      <c r="L102" s="57">
        <f t="shared" si="23"/>
        <v>55271.28</v>
      </c>
      <c r="M102" s="80">
        <v>12.5</v>
      </c>
      <c r="N102" s="65">
        <v>53.188324588768758</v>
      </c>
    </row>
    <row r="103" spans="1:14" x14ac:dyDescent="0.3">
      <c r="A103" s="4">
        <v>1974</v>
      </c>
      <c r="B103" s="61">
        <f>PIBN!N103</f>
        <v>899707</v>
      </c>
      <c r="C103" s="53">
        <f t="shared" si="20"/>
        <v>30.224159816816254</v>
      </c>
      <c r="D103" s="53">
        <f t="shared" si="22"/>
        <v>2133.8780447311624</v>
      </c>
      <c r="E103" s="53">
        <f>PIBR!J103</f>
        <v>182441.77148924614</v>
      </c>
      <c r="F103" s="53">
        <f>PIBR!I103</f>
        <v>5.7768272312762381</v>
      </c>
      <c r="G103" s="10">
        <f t="shared" si="18"/>
        <v>432.70585937728845</v>
      </c>
      <c r="H103" s="53">
        <f t="shared" si="19"/>
        <v>493.14748078568857</v>
      </c>
      <c r="I103" s="53">
        <f t="shared" si="21"/>
        <v>23.11218177501868</v>
      </c>
      <c r="K103" s="80">
        <f t="shared" si="17"/>
        <v>1309.7672664816469</v>
      </c>
      <c r="L103" s="57">
        <f t="shared" si="23"/>
        <v>71976.56</v>
      </c>
      <c r="M103" s="80">
        <v>12.5</v>
      </c>
      <c r="N103" s="65">
        <v>54.953701960613607</v>
      </c>
    </row>
    <row r="104" spans="1:14" x14ac:dyDescent="0.3">
      <c r="A104" s="4">
        <v>1975</v>
      </c>
      <c r="B104" s="61">
        <f>PIBN!N104</f>
        <v>1100050</v>
      </c>
      <c r="C104" s="53">
        <f t="shared" si="20"/>
        <v>22.267582668579887</v>
      </c>
      <c r="D104" s="53">
        <f t="shared" si="22"/>
        <v>2609.0411023883503</v>
      </c>
      <c r="E104" s="53">
        <f>PIBR!J104</f>
        <v>192922.1117754812</v>
      </c>
      <c r="F104" s="53">
        <f>PIBR!I104</f>
        <v>5.7444850489476895</v>
      </c>
      <c r="G104" s="10">
        <f t="shared" si="18"/>
        <v>457.56258277513746</v>
      </c>
      <c r="H104" s="53">
        <f t="shared" si="19"/>
        <v>570.20420825592851</v>
      </c>
      <c r="I104" s="53">
        <f t="shared" si="21"/>
        <v>15.625493482694509</v>
      </c>
      <c r="K104" s="80">
        <f t="shared" si="17"/>
        <v>1549.975433165738</v>
      </c>
      <c r="L104" s="57">
        <f t="shared" si="23"/>
        <v>88004</v>
      </c>
      <c r="M104" s="80">
        <v>12.5</v>
      </c>
      <c r="N104" s="65">
        <v>56.777674095296312</v>
      </c>
    </row>
    <row r="105" spans="1:14" x14ac:dyDescent="0.3">
      <c r="A105" s="4">
        <v>1976</v>
      </c>
      <c r="B105" s="61">
        <f>PIBN!N105</f>
        <v>1370968</v>
      </c>
      <c r="C105" s="53">
        <f t="shared" si="20"/>
        <v>24.62778964592518</v>
      </c>
      <c r="D105" s="53">
        <f t="shared" si="22"/>
        <v>3251.5902568602805</v>
      </c>
      <c r="E105" s="53">
        <f>PIBR!J105</f>
        <v>201444.33828752002</v>
      </c>
      <c r="F105" s="53">
        <f>PIBR!I105</f>
        <v>4.4174441351527483</v>
      </c>
      <c r="G105" s="10">
        <f t="shared" si="18"/>
        <v>477.77515425259116</v>
      </c>
      <c r="H105" s="53">
        <f t="shared" si="19"/>
        <v>680.56913967134062</v>
      </c>
      <c r="I105" s="53">
        <f t="shared" si="21"/>
        <v>19.355334425360169</v>
      </c>
      <c r="K105" s="80">
        <f t="shared" si="17"/>
        <v>1517.5686835749889</v>
      </c>
      <c r="L105" s="57">
        <f t="shared" si="23"/>
        <v>89023.896103896099</v>
      </c>
      <c r="M105" s="80">
        <v>15.4</v>
      </c>
      <c r="N105" s="65">
        <v>58.662185815655761</v>
      </c>
    </row>
    <row r="106" spans="1:14" x14ac:dyDescent="0.3">
      <c r="A106" s="4">
        <v>1977</v>
      </c>
      <c r="B106" s="61">
        <f>PIBN!N106</f>
        <v>1849263</v>
      </c>
      <c r="C106" s="53">
        <f t="shared" si="20"/>
        <v>34.887393432961233</v>
      </c>
      <c r="D106" s="53">
        <f t="shared" si="22"/>
        <v>4385.9853425989613</v>
      </c>
      <c r="E106" s="53">
        <f>PIBR!J106</f>
        <v>208274.59000955315</v>
      </c>
      <c r="F106" s="53">
        <f>PIBR!I106</f>
        <v>3.3906397072745564</v>
      </c>
      <c r="G106" s="10">
        <f t="shared" si="18"/>
        <v>493.97478834417177</v>
      </c>
      <c r="H106" s="53">
        <f t="shared" si="19"/>
        <v>887.8965983873394</v>
      </c>
      <c r="I106" s="53">
        <f t="shared" si="21"/>
        <v>30.463834845071137</v>
      </c>
      <c r="K106" s="80">
        <f t="shared" si="17"/>
        <v>1352.0488453748483</v>
      </c>
      <c r="L106" s="57">
        <f t="shared" si="23"/>
        <v>81946.66174298375</v>
      </c>
      <c r="M106" s="80">
        <v>22.566666666666666</v>
      </c>
      <c r="N106" s="65">
        <v>60.609246495280637</v>
      </c>
    </row>
    <row r="107" spans="1:14" x14ac:dyDescent="0.3">
      <c r="A107" s="4">
        <v>1978</v>
      </c>
      <c r="B107" s="61">
        <f>PIBN!N107</f>
        <v>2337398</v>
      </c>
      <c r="C107" s="53">
        <f t="shared" si="20"/>
        <v>26.396191347580089</v>
      </c>
      <c r="D107" s="53">
        <f t="shared" si="22"/>
        <v>5543.7184261081984</v>
      </c>
      <c r="E107" s="53">
        <f>PIBR!J107</f>
        <v>226929.62491830011</v>
      </c>
      <c r="F107" s="53">
        <f>PIBR!I107</f>
        <v>8.9569423269018511</v>
      </c>
      <c r="G107" s="10">
        <f t="shared" si="18"/>
        <v>538.21982524559473</v>
      </c>
      <c r="H107" s="53">
        <f t="shared" si="19"/>
        <v>1030.0100750801123</v>
      </c>
      <c r="I107" s="53">
        <f t="shared" si="21"/>
        <v>16.005633645954887</v>
      </c>
      <c r="K107" s="80">
        <f t="shared" si="17"/>
        <v>1644.3235715388191</v>
      </c>
      <c r="L107" s="57">
        <f t="shared" si="23"/>
        <v>102969.07488986784</v>
      </c>
      <c r="M107" s="80">
        <v>22.7</v>
      </c>
      <c r="N107" s="65">
        <v>62.620932201017808</v>
      </c>
    </row>
    <row r="108" spans="1:14" x14ac:dyDescent="0.3">
      <c r="A108" s="4">
        <v>1979</v>
      </c>
      <c r="B108" s="61">
        <f>PIBN!N108</f>
        <v>3067526</v>
      </c>
      <c r="C108" s="53">
        <f t="shared" si="20"/>
        <v>31.23678551962481</v>
      </c>
      <c r="D108" s="53">
        <f t="shared" si="22"/>
        <v>7275.3978606835371</v>
      </c>
      <c r="E108" s="53">
        <f>PIBR!J108</f>
        <v>248937.64603724063</v>
      </c>
      <c r="F108" s="53">
        <f>PIBR!I108</f>
        <v>9.6981701383695107</v>
      </c>
      <c r="G108" s="10">
        <f t="shared" si="18"/>
        <v>590.41729961634758</v>
      </c>
      <c r="H108" s="53">
        <f t="shared" si="19"/>
        <v>1232.2467287816739</v>
      </c>
      <c r="I108" s="53">
        <f t="shared" si="21"/>
        <v>19.634434516170352</v>
      </c>
      <c r="K108" s="80">
        <f t="shared" si="17"/>
        <v>2082.5173651289992</v>
      </c>
      <c r="L108" s="57">
        <f t="shared" si="23"/>
        <v>134737.59882869691</v>
      </c>
      <c r="M108" s="80">
        <v>22.766666666666669</v>
      </c>
      <c r="N108" s="65">
        <v>64.699387906592918</v>
      </c>
    </row>
    <row r="109" spans="1:14" x14ac:dyDescent="0.3">
      <c r="A109" s="4">
        <v>1980</v>
      </c>
      <c r="B109" s="61">
        <f>PIBN!N109</f>
        <v>4391907</v>
      </c>
      <c r="C109" s="53">
        <f t="shared" si="20"/>
        <v>43.174238783958138</v>
      </c>
      <c r="D109" s="53">
        <f t="shared" si="22"/>
        <v>10416.495505538031</v>
      </c>
      <c r="E109" s="53">
        <f>PIBR!J109</f>
        <v>271922.68617905746</v>
      </c>
      <c r="F109" s="53">
        <f>PIBR!I109</f>
        <v>9.233251984064438</v>
      </c>
      <c r="G109" s="10">
        <f t="shared" si="18"/>
        <v>644.93201664743367</v>
      </c>
      <c r="H109" s="53">
        <f t="shared" si="19"/>
        <v>1615.1307791612458</v>
      </c>
      <c r="I109" s="53">
        <f t="shared" si="21"/>
        <v>31.072028144731245</v>
      </c>
      <c r="K109" s="80">
        <f t="shared" si="17"/>
        <v>2863.830653641327</v>
      </c>
      <c r="L109" s="57">
        <f t="shared" si="23"/>
        <v>191438.00944424263</v>
      </c>
      <c r="M109" s="80">
        <v>22.941666666666666</v>
      </c>
      <c r="N109" s="65">
        <v>66.846833000000004</v>
      </c>
    </row>
    <row r="110" spans="1:14" x14ac:dyDescent="0.3">
      <c r="A110" s="4">
        <v>1981</v>
      </c>
      <c r="B110" s="61">
        <f>PIBN!N110</f>
        <v>6032265.5</v>
      </c>
      <c r="C110" s="53">
        <f t="shared" si="20"/>
        <v>37.349572748238977</v>
      </c>
      <c r="D110" s="53">
        <f t="shared" si="22"/>
        <v>14307.012072196003</v>
      </c>
      <c r="E110" s="53">
        <f>PIBR!J110</f>
        <v>297988.76293936721</v>
      </c>
      <c r="F110" s="53">
        <f>PIBR!I110</f>
        <v>9.5858411545499234</v>
      </c>
      <c r="G110" s="10">
        <f t="shared" si="18"/>
        <v>706.75417531809217</v>
      </c>
      <c r="H110" s="53">
        <f t="shared" si="19"/>
        <v>2024.3265016095272</v>
      </c>
      <c r="I110" s="53">
        <f t="shared" si="21"/>
        <v>25.335144851909817</v>
      </c>
      <c r="K110" s="80">
        <f t="shared" si="17"/>
        <v>3614.5563737307998</v>
      </c>
      <c r="L110" s="57">
        <f t="shared" si="23"/>
        <v>246382.52552756976</v>
      </c>
      <c r="M110" s="80">
        <v>24.483333333333334</v>
      </c>
      <c r="N110" s="65">
        <v>68.163973681025652</v>
      </c>
    </row>
    <row r="111" spans="1:14" x14ac:dyDescent="0.3">
      <c r="A111" s="4">
        <v>1982</v>
      </c>
      <c r="B111" s="61">
        <f>PIBN!N111</f>
        <v>9595751.5</v>
      </c>
      <c r="C111" s="53">
        <f t="shared" si="20"/>
        <v>59.073759270045386</v>
      </c>
      <c r="D111" s="53">
        <f t="shared" si="22"/>
        <v>22758.701942461401</v>
      </c>
      <c r="E111" s="53">
        <f>PIBR!J111</f>
        <v>297841.00114181417</v>
      </c>
      <c r="F111" s="53">
        <f>PIBR!I111</f>
        <v>-4.958636563859864E-2</v>
      </c>
      <c r="G111" s="10">
        <f t="shared" si="18"/>
        <v>706.40372160855293</v>
      </c>
      <c r="H111" s="53">
        <f t="shared" si="19"/>
        <v>3221.769824575319</v>
      </c>
      <c r="I111" s="53">
        <f t="shared" si="21"/>
        <v>59.152677298534265</v>
      </c>
      <c r="K111" s="80">
        <f t="shared" si="17"/>
        <v>2541.6568670808488</v>
      </c>
      <c r="L111" s="57">
        <f t="shared" si="23"/>
        <v>176663.11445228598</v>
      </c>
      <c r="M111" s="80">
        <v>54.316666666666663</v>
      </c>
      <c r="N111" s="65">
        <v>69.507067118461052</v>
      </c>
    </row>
    <row r="112" spans="1:14" x14ac:dyDescent="0.3">
      <c r="A112" s="4">
        <v>1983</v>
      </c>
      <c r="B112" s="61">
        <f>PIBN!N112</f>
        <v>17493311.75</v>
      </c>
      <c r="C112" s="53">
        <f t="shared" si="20"/>
        <v>82.302675824816845</v>
      </c>
      <c r="D112" s="53">
        <f t="shared" si="22"/>
        <v>41489.722624101698</v>
      </c>
      <c r="E112" s="53">
        <f>PIBR!J112</f>
        <v>284068.45213205193</v>
      </c>
      <c r="F112" s="53">
        <f>PIBR!I112</f>
        <v>-4.624127959872304</v>
      </c>
      <c r="G112" s="10">
        <f t="shared" si="18"/>
        <v>673.73870960807324</v>
      </c>
      <c r="H112" s="53">
        <f t="shared" si="19"/>
        <v>6158.1325271093692</v>
      </c>
      <c r="I112" s="53">
        <f t="shared" si="21"/>
        <v>91.141293835946513</v>
      </c>
      <c r="K112" s="80">
        <f t="shared" si="17"/>
        <v>2056.6368083942175</v>
      </c>
      <c r="L112" s="57">
        <f t="shared" si="23"/>
        <v>145767.47517533504</v>
      </c>
      <c r="M112" s="80">
        <v>120.00833333333333</v>
      </c>
      <c r="N112" s="65">
        <v>70.876624681801488</v>
      </c>
    </row>
    <row r="113" spans="1:14" x14ac:dyDescent="0.3">
      <c r="A113" s="4">
        <v>1984</v>
      </c>
      <c r="B113" s="61">
        <f>PIBN!N113</f>
        <v>28659770.25</v>
      </c>
      <c r="C113" s="53">
        <f t="shared" si="20"/>
        <v>63.83273024331713</v>
      </c>
      <c r="D113" s="53">
        <f t="shared" si="22"/>
        <v>67973.745345445059</v>
      </c>
      <c r="E113" s="53">
        <f>PIBR!J113</f>
        <v>294048.9510504739</v>
      </c>
      <c r="F113" s="53">
        <f>PIBR!I113</f>
        <v>3.513413349322736</v>
      </c>
      <c r="G113" s="10">
        <f t="shared" si="18"/>
        <v>697.40993537099803</v>
      </c>
      <c r="H113" s="53">
        <f t="shared" si="19"/>
        <v>9746.5983631686249</v>
      </c>
      <c r="I113" s="53">
        <f t="shared" si="21"/>
        <v>58.271981323267873</v>
      </c>
      <c r="K113" s="80">
        <f t="shared" si="17"/>
        <v>2363.686844834745</v>
      </c>
      <c r="L113" s="57">
        <f t="shared" si="23"/>
        <v>170831.13600238427</v>
      </c>
      <c r="M113" s="80">
        <v>167.76666666666665</v>
      </c>
      <c r="N113" s="65">
        <v>72.273167816495501</v>
      </c>
    </row>
    <row r="114" spans="1:14" x14ac:dyDescent="0.3">
      <c r="A114" s="4">
        <v>1985</v>
      </c>
      <c r="B114" s="61">
        <f>PIBN!N114</f>
        <v>45940612.5</v>
      </c>
      <c r="C114" s="53">
        <f t="shared" si="20"/>
        <v>60.296513542358213</v>
      </c>
      <c r="D114" s="53">
        <f t="shared" si="22"/>
        <v>108959.54391290943</v>
      </c>
      <c r="E114" s="53">
        <f>PIBR!J114</f>
        <v>299692.38493799878</v>
      </c>
      <c r="F114" s="53">
        <f>PIBR!I114</f>
        <v>1.9192157861349424</v>
      </c>
      <c r="G114" s="10">
        <f t="shared" ref="G114:G154" si="24">(E114/E$79)*100</f>
        <v>710.79473694471164</v>
      </c>
      <c r="H114" s="53">
        <f t="shared" ref="H114:H135" si="25">(B114/E114)*100</f>
        <v>15329.25586664617</v>
      </c>
      <c r="I114" s="53">
        <f t="shared" si="21"/>
        <v>57.278009162394781</v>
      </c>
      <c r="K114" s="80">
        <f t="shared" si="17"/>
        <v>2430.8437044777761</v>
      </c>
      <c r="L114" s="57">
        <f t="shared" si="23"/>
        <v>179146.44331069445</v>
      </c>
      <c r="M114" s="80">
        <v>256.44166666666666</v>
      </c>
      <c r="N114" s="65">
        <v>73.69722824248008</v>
      </c>
    </row>
    <row r="115" spans="1:14" x14ac:dyDescent="0.3">
      <c r="A115" s="4">
        <v>1986</v>
      </c>
      <c r="B115" s="61">
        <f>PIBN!N115</f>
        <v>76306560.75</v>
      </c>
      <c r="C115" s="53">
        <f>((B115/B114)-1)*100</f>
        <v>66.098265995038702</v>
      </c>
      <c r="D115" s="53">
        <f t="shared" si="22"/>
        <v>180979.91307544531</v>
      </c>
      <c r="E115" s="53">
        <f>PIBR!J115</f>
        <v>287914.59436313692</v>
      </c>
      <c r="F115" s="53">
        <f>PIBR!I115</f>
        <v>-3.9299599078229885</v>
      </c>
      <c r="G115" s="10">
        <f t="shared" si="24"/>
        <v>682.86078875586873</v>
      </c>
      <c r="H115" s="53">
        <f t="shared" si="25"/>
        <v>26503.193045419965</v>
      </c>
      <c r="I115" s="53">
        <f t="shared" ref="I115:I154" si="26">((H115/H114)-1)*100</f>
        <v>72.892887143245915</v>
      </c>
      <c r="K115" s="80">
        <f t="shared" si="17"/>
        <v>1670.247018431661</v>
      </c>
      <c r="L115" s="57">
        <f t="shared" si="23"/>
        <v>125517.97469569031</v>
      </c>
      <c r="M115" s="80">
        <v>607.93333333333339</v>
      </c>
      <c r="N115" s="65">
        <v>75.149348156627738</v>
      </c>
    </row>
    <row r="116" spans="1:14" x14ac:dyDescent="0.3">
      <c r="A116" s="4">
        <v>1987</v>
      </c>
      <c r="B116" s="61">
        <f>PIBN!N116</f>
        <v>185542049</v>
      </c>
      <c r="C116" s="53">
        <f>((B116/B115)-1)*100</f>
        <v>143.15346829466429</v>
      </c>
      <c r="D116" s="53">
        <f t="shared" si="22"/>
        <v>440058.93555961386</v>
      </c>
      <c r="E116" s="53">
        <f>PIBR!J116</f>
        <v>293855.3182264223</v>
      </c>
      <c r="F116" s="53">
        <f>PIBR!I116</f>
        <v>2.0633632263158397</v>
      </c>
      <c r="G116" s="10">
        <f t="shared" si="24"/>
        <v>696.95068715798755</v>
      </c>
      <c r="H116" s="53">
        <f t="shared" si="25"/>
        <v>63140.612911091026</v>
      </c>
      <c r="I116" s="53">
        <f t="shared" si="26"/>
        <v>138.23775800479407</v>
      </c>
      <c r="K116" s="80">
        <f t="shared" si="17"/>
        <v>1768.1456182087293</v>
      </c>
      <c r="L116" s="57">
        <f t="shared" si="23"/>
        <v>135493.14095152318</v>
      </c>
      <c r="M116" s="80">
        <v>1369.3833333333334</v>
      </c>
      <c r="N116" s="65">
        <v>76.630080439182606</v>
      </c>
    </row>
    <row r="117" spans="1:14" x14ac:dyDescent="0.3">
      <c r="A117" s="4">
        <v>1988</v>
      </c>
      <c r="B117" s="61">
        <f>PIBN!N117</f>
        <v>416305236</v>
      </c>
      <c r="C117" s="53">
        <f>((B117/B116)-1)*100</f>
        <v>124.37244723970898</v>
      </c>
      <c r="D117" s="53">
        <f t="shared" si="22"/>
        <v>987371.00301211956</v>
      </c>
      <c r="E117" s="53">
        <f>PIBR!J117</f>
        <v>297435.24363886326</v>
      </c>
      <c r="F117" s="53">
        <f>PIBR!I117</f>
        <v>1.2182612293858641</v>
      </c>
      <c r="G117" s="10">
        <f t="shared" si="24"/>
        <v>705.44136716757168</v>
      </c>
      <c r="H117" s="53">
        <f t="shared" si="25"/>
        <v>139964.99907235775</v>
      </c>
      <c r="I117" s="53">
        <f t="shared" si="26"/>
        <v>121.67190437229993</v>
      </c>
      <c r="K117" s="80">
        <f t="shared" si="17"/>
        <v>2344.3985880706837</v>
      </c>
      <c r="L117" s="57">
        <f t="shared" si="23"/>
        <v>183191.2795652397</v>
      </c>
      <c r="M117" s="80">
        <v>2272.5166666666669</v>
      </c>
      <c r="N117" s="65">
        <v>78.139988864264097</v>
      </c>
    </row>
    <row r="118" spans="1:14" x14ac:dyDescent="0.3">
      <c r="A118" s="4">
        <v>1989</v>
      </c>
      <c r="B118" s="61">
        <f>PIBN!N118</f>
        <v>548857974</v>
      </c>
      <c r="C118" s="53">
        <f>((B118/B117)-1)*100</f>
        <v>31.840276445622216</v>
      </c>
      <c r="D118" s="53">
        <f t="shared" si="22"/>
        <v>1301752.6599150915</v>
      </c>
      <c r="E118" s="53">
        <f>PIBR!J118</f>
        <v>308218.60591550416</v>
      </c>
      <c r="F118" s="53">
        <f>PIBR!I118</f>
        <v>3.6254487345600994</v>
      </c>
      <c r="G118" s="10">
        <f t="shared" si="24"/>
        <v>731.01678228661183</v>
      </c>
      <c r="H118" s="53">
        <f t="shared" si="25"/>
        <v>178074.25102378969</v>
      </c>
      <c r="I118" s="53">
        <f t="shared" si="26"/>
        <v>27.227701356773192</v>
      </c>
      <c r="K118" s="80">
        <f t="shared" si="17"/>
        <v>2798.153681375612</v>
      </c>
      <c r="L118" s="57">
        <f t="shared" si="23"/>
        <v>222955.90126198344</v>
      </c>
      <c r="M118" s="80">
        <v>2461.7333333333331</v>
      </c>
      <c r="N118" s="65">
        <v>79.679648314518289</v>
      </c>
    </row>
    <row r="119" spans="1:14" x14ac:dyDescent="0.3">
      <c r="A119" s="4">
        <v>1990</v>
      </c>
      <c r="B119" s="63">
        <f>PIBN!N119</f>
        <v>738897516</v>
      </c>
      <c r="C119" s="57">
        <f>((B119/B118)-1)*100</f>
        <v>34.624538770024316</v>
      </c>
      <c r="D119" s="53">
        <f t="shared" si="22"/>
        <v>1752478.5143372151</v>
      </c>
      <c r="E119" s="57">
        <f>PIBR!J119</f>
        <v>324400.21618301643</v>
      </c>
      <c r="F119" s="57">
        <f>PIBR!I119</f>
        <v>5.2500432994458279</v>
      </c>
      <c r="G119" s="58">
        <f t="shared" si="24"/>
        <v>769.39547988287461</v>
      </c>
      <c r="H119" s="57">
        <f t="shared" si="25"/>
        <v>227773.43513949364</v>
      </c>
      <c r="I119" s="57">
        <f t="shared" si="26"/>
        <v>27.909247872711497</v>
      </c>
      <c r="K119" s="80">
        <f t="shared" si="17"/>
        <v>3233.3652166476304</v>
      </c>
      <c r="L119" s="57">
        <f t="shared" si="23"/>
        <v>262709.77600796416</v>
      </c>
      <c r="M119" s="80">
        <v>2812.6</v>
      </c>
      <c r="N119" s="65">
        <v>81.249644999998793</v>
      </c>
    </row>
    <row r="120" spans="1:14" ht="14.1" customHeight="1" x14ac:dyDescent="0.3">
      <c r="A120" s="4">
        <v>1991</v>
      </c>
      <c r="B120" s="63">
        <f>PIBN!N120</f>
        <v>949147624</v>
      </c>
      <c r="C120" s="57">
        <f t="shared" ref="C120:C154" si="27">((B120/B119)-1)*100</f>
        <v>28.454569605022193</v>
      </c>
      <c r="D120" s="53">
        <f t="shared" si="22"/>
        <v>2251138.7330123568</v>
      </c>
      <c r="E120" s="57">
        <f>PIBR!J120</f>
        <v>337298.06050540583</v>
      </c>
      <c r="F120" s="57">
        <f>PIBR!I120</f>
        <v>3.9759049713804284</v>
      </c>
      <c r="G120" s="58">
        <f t="shared" si="24"/>
        <v>799.98591301711417</v>
      </c>
      <c r="H120" s="57">
        <f t="shared" si="25"/>
        <v>281397.29667517258</v>
      </c>
      <c r="I120" s="57">
        <f t="shared" si="26"/>
        <v>23.542631959182803</v>
      </c>
      <c r="K120" s="80">
        <f t="shared" si="17"/>
        <v>3782.8028486257758</v>
      </c>
      <c r="L120" s="57">
        <f t="shared" si="23"/>
        <v>314506.85738111875</v>
      </c>
      <c r="M120" s="80">
        <v>3017.8916666666664</v>
      </c>
      <c r="N120" s="65">
        <v>83.141223575892525</v>
      </c>
    </row>
    <row r="121" spans="1:14" x14ac:dyDescent="0.3">
      <c r="A121" s="4">
        <v>1992</v>
      </c>
      <c r="B121" s="63">
        <f>PIBN!N121</f>
        <v>1126334287</v>
      </c>
      <c r="C121" s="57">
        <f t="shared" si="27"/>
        <v>18.667977300862937</v>
      </c>
      <c r="D121" s="53">
        <f t="shared" si="22"/>
        <v>2671380.8007020373</v>
      </c>
      <c r="E121" s="57">
        <f>PIBR!J121</f>
        <v>349334.924776664</v>
      </c>
      <c r="F121" s="57">
        <f>PIBR!I121</f>
        <v>3.5686135441224343</v>
      </c>
      <c r="G121" s="58">
        <f t="shared" si="24"/>
        <v>828.53431866011431</v>
      </c>
      <c r="H121" s="57">
        <f t="shared" si="25"/>
        <v>322422.4682716981</v>
      </c>
      <c r="I121" s="57">
        <f t="shared" si="26"/>
        <v>14.579092294508577</v>
      </c>
      <c r="K121" s="80">
        <f t="shared" si="17"/>
        <v>4278.3007845914326</v>
      </c>
      <c r="L121" s="57">
        <f t="shared" si="23"/>
        <v>363984.31184779241</v>
      </c>
      <c r="M121" s="80">
        <v>3094.4583333333335</v>
      </c>
      <c r="N121" s="65">
        <v>85.07684012276664</v>
      </c>
    </row>
    <row r="122" spans="1:14" x14ac:dyDescent="0.3">
      <c r="A122" s="4">
        <v>1993</v>
      </c>
      <c r="B122" s="118">
        <f>PIBN!N122</f>
        <v>1256195971</v>
      </c>
      <c r="C122" s="57">
        <f t="shared" si="27"/>
        <v>11.529586331415654</v>
      </c>
      <c r="D122" s="53">
        <f t="shared" si="22"/>
        <v>2979379.9563598414</v>
      </c>
      <c r="E122" s="57">
        <f>PIBR!J122</f>
        <v>359350.35516477586</v>
      </c>
      <c r="F122" s="57">
        <f>PIBR!I122</f>
        <v>2.8669994546107525</v>
      </c>
      <c r="G122" s="58">
        <f t="shared" si="24"/>
        <v>852.28839305736278</v>
      </c>
      <c r="H122" s="57">
        <f t="shared" si="25"/>
        <v>349574.15595818352</v>
      </c>
      <c r="I122" s="57">
        <f t="shared" si="26"/>
        <v>8.4211524810998242</v>
      </c>
      <c r="K122" s="80">
        <f t="shared" si="17"/>
        <v>4631.9143934600643</v>
      </c>
      <c r="L122" s="57">
        <f t="shared" si="23"/>
        <v>403242.97944509244</v>
      </c>
      <c r="M122" s="80">
        <v>3115.2333333333331</v>
      </c>
      <c r="N122" s="65">
        <v>87.057519891654962</v>
      </c>
    </row>
    <row r="123" spans="1:14" x14ac:dyDescent="0.3">
      <c r="A123" s="4">
        <v>1994</v>
      </c>
      <c r="B123" s="63">
        <f>PIBN!N123</f>
        <v>1420159456</v>
      </c>
      <c r="C123" s="57">
        <f t="shared" si="27"/>
        <v>13.052381060375161</v>
      </c>
      <c r="D123" s="53">
        <f t="shared" si="22"/>
        <v>3368259.9815003676</v>
      </c>
      <c r="E123" s="57">
        <f>PIBR!J123</f>
        <v>375140.6693354107</v>
      </c>
      <c r="F123" s="57">
        <f>PIBR!I123</f>
        <v>4.3941278876416856</v>
      </c>
      <c r="G123" s="58">
        <f t="shared" si="24"/>
        <v>889.73903501982954</v>
      </c>
      <c r="H123" s="57">
        <f t="shared" si="25"/>
        <v>378567.18081670988</v>
      </c>
      <c r="I123" s="57">
        <f t="shared" si="26"/>
        <v>8.2938124470490102</v>
      </c>
      <c r="K123" s="80">
        <f t="shared" si="17"/>
        <v>4723.3169595140189</v>
      </c>
      <c r="L123" s="57">
        <f t="shared" si="23"/>
        <v>420773.44170818786</v>
      </c>
      <c r="M123" s="80">
        <v>3375.1166666666668</v>
      </c>
      <c r="N123" s="65">
        <v>89.084312002529927</v>
      </c>
    </row>
    <row r="124" spans="1:14" x14ac:dyDescent="0.3">
      <c r="A124" s="4">
        <v>1995</v>
      </c>
      <c r="B124" s="63">
        <f>PIBN!N124</f>
        <v>1837019067</v>
      </c>
      <c r="C124" s="57">
        <f t="shared" si="27"/>
        <v>29.353014496986173</v>
      </c>
      <c r="D124" s="53">
        <f t="shared" si="22"/>
        <v>4356945.8221663544</v>
      </c>
      <c r="E124" s="57">
        <f>PIBR!J124</f>
        <v>352968.73176777369</v>
      </c>
      <c r="F124" s="57">
        <f>PIBR!I124</f>
        <v>-5.9102996235828602</v>
      </c>
      <c r="G124" s="58">
        <f t="shared" si="24"/>
        <v>837.15279218218268</v>
      </c>
      <c r="H124" s="57">
        <f t="shared" si="25"/>
        <v>520448.10252728494</v>
      </c>
      <c r="I124" s="57">
        <f t="shared" si="26"/>
        <v>37.478399845566443</v>
      </c>
      <c r="K124" s="80">
        <f t="shared" si="17"/>
        <v>3139.4209687285784</v>
      </c>
      <c r="L124" s="57">
        <f t="shared" si="23"/>
        <v>286184.24709943513</v>
      </c>
      <c r="M124" s="80">
        <v>6419.0083333333341</v>
      </c>
      <c r="N124" s="65">
        <v>91.158289999998232</v>
      </c>
    </row>
    <row r="125" spans="1:14" x14ac:dyDescent="0.3">
      <c r="A125" s="4">
        <v>1996</v>
      </c>
      <c r="B125" s="63">
        <f>PIBN!N125</f>
        <v>2525575029</v>
      </c>
      <c r="C125" s="57">
        <f t="shared" si="27"/>
        <v>37.482243617888365</v>
      </c>
      <c r="D125" s="53">
        <f t="shared" si="22"/>
        <v>5990026.8695301563</v>
      </c>
      <c r="E125" s="57">
        <f>PIBR!J125</f>
        <v>374917.37638636393</v>
      </c>
      <c r="F125" s="57">
        <f>PIBR!I125</f>
        <v>6.2182971586930202</v>
      </c>
      <c r="G125" s="58">
        <f t="shared" si="24"/>
        <v>889.20944047236662</v>
      </c>
      <c r="H125" s="57">
        <f t="shared" si="25"/>
        <v>673635.09617578168</v>
      </c>
      <c r="I125" s="57">
        <f t="shared" si="26"/>
        <v>29.433673195199272</v>
      </c>
      <c r="K125" s="80">
        <f t="shared" si="17"/>
        <v>3597.1248282143392</v>
      </c>
      <c r="L125" s="57">
        <f t="shared" si="23"/>
        <v>332336.91891838552</v>
      </c>
      <c r="M125" s="80">
        <v>7599.4416666666657</v>
      </c>
      <c r="N125" s="65">
        <v>92.389598579308128</v>
      </c>
    </row>
    <row r="126" spans="1:14" x14ac:dyDescent="0.3">
      <c r="A126" s="4">
        <v>1997</v>
      </c>
      <c r="B126" s="63">
        <f>PIBN!N126</f>
        <v>3174275217</v>
      </c>
      <c r="C126" s="57">
        <f t="shared" si="27"/>
        <v>25.685247143770361</v>
      </c>
      <c r="D126" s="53">
        <f t="shared" si="22"/>
        <v>7528580.0749472287</v>
      </c>
      <c r="E126" s="57">
        <f>PIBR!J126</f>
        <v>401907.21398792195</v>
      </c>
      <c r="F126" s="57">
        <f>PIBR!I126</f>
        <v>7.1988761528471112</v>
      </c>
      <c r="G126" s="58">
        <f t="shared" si="24"/>
        <v>953.22252683139709</v>
      </c>
      <c r="H126" s="57">
        <f t="shared" si="25"/>
        <v>789802.99594607251</v>
      </c>
      <c r="I126" s="57">
        <f t="shared" si="26"/>
        <v>17.244929848485423</v>
      </c>
      <c r="K126" s="80">
        <f t="shared" si="17"/>
        <v>4281.0859989861301</v>
      </c>
      <c r="L126" s="57">
        <f t="shared" si="23"/>
        <v>400870.35675084067</v>
      </c>
      <c r="M126" s="80">
        <v>7918.4583333333321</v>
      </c>
      <c r="N126" s="65">
        <v>93.637538896853968</v>
      </c>
    </row>
    <row r="127" spans="1:14" x14ac:dyDescent="0.3">
      <c r="A127" s="4">
        <v>1998</v>
      </c>
      <c r="B127" s="63">
        <f>PIBN!N127</f>
        <v>3846349882</v>
      </c>
      <c r="C127" s="57">
        <f t="shared" si="27"/>
        <v>21.172539211492069</v>
      </c>
      <c r="D127" s="53">
        <f t="shared" si="22"/>
        <v>9122571.6433840096</v>
      </c>
      <c r="E127" s="57">
        <f>PIBR!J127</f>
        <v>426765.49240177014</v>
      </c>
      <c r="F127" s="57">
        <f>PIBR!I127</f>
        <v>6.1850789308288467</v>
      </c>
      <c r="G127" s="58">
        <f t="shared" si="24"/>
        <v>1012.1800925023603</v>
      </c>
      <c r="H127" s="57">
        <f t="shared" si="25"/>
        <v>901279.49669813702</v>
      </c>
      <c r="I127" s="57">
        <f t="shared" si="26"/>
        <v>14.114469218812143</v>
      </c>
      <c r="K127" s="80">
        <f t="shared" si="17"/>
        <v>4436.4136966341557</v>
      </c>
      <c r="L127" s="57">
        <f t="shared" si="23"/>
        <v>421026.02151459624</v>
      </c>
      <c r="M127" s="80">
        <v>9135.6583333333328</v>
      </c>
      <c r="N127" s="65">
        <v>94.902335603648211</v>
      </c>
    </row>
    <row r="128" spans="1:14" x14ac:dyDescent="0.3">
      <c r="A128" s="4">
        <v>1999</v>
      </c>
      <c r="B128" s="63">
        <f>PIBN!N128</f>
        <v>4594708401</v>
      </c>
      <c r="C128" s="57">
        <f t="shared" si="27"/>
        <v>19.456329818099483</v>
      </c>
      <c r="D128" s="53">
        <f t="shared" si="22"/>
        <v>10897489.27021322</v>
      </c>
      <c r="E128" s="57">
        <f>PIBR!J128</f>
        <v>438523.0114242991</v>
      </c>
      <c r="F128" s="57">
        <f>PIBR!I128</f>
        <v>2.7550303930056419</v>
      </c>
      <c r="G128" s="58">
        <f t="shared" si="24"/>
        <v>1040.0659616827529</v>
      </c>
      <c r="H128" s="57">
        <f t="shared" si="25"/>
        <v>1047769.0523187448</v>
      </c>
      <c r="I128" s="57">
        <f t="shared" si="26"/>
        <v>16.253510277031324</v>
      </c>
      <c r="K128" s="80">
        <f t="shared" si="17"/>
        <v>4996.5705436243898</v>
      </c>
      <c r="L128" s="57">
        <f t="shared" si="23"/>
        <v>480591.22235161212</v>
      </c>
      <c r="M128" s="80">
        <v>9560.5333333333347</v>
      </c>
      <c r="N128" s="65">
        <v>96.184216385145447</v>
      </c>
    </row>
    <row r="129" spans="1:14" x14ac:dyDescent="0.3">
      <c r="A129" s="4">
        <v>2000</v>
      </c>
      <c r="B129" s="63">
        <f>PIBN!N129</f>
        <v>5491708401</v>
      </c>
      <c r="C129" s="57">
        <f t="shared" si="27"/>
        <v>19.522457612430323</v>
      </c>
      <c r="D129" s="53">
        <f t="shared" si="22"/>
        <v>13024946.993809739</v>
      </c>
      <c r="E129" s="57">
        <f>PIBR!J129</f>
        <v>460577.57904691488</v>
      </c>
      <c r="F129" s="57">
        <f>PIBR!I129</f>
        <v>5.0292839937826184</v>
      </c>
      <c r="G129" s="58">
        <f t="shared" si="24"/>
        <v>1092.3738326184448</v>
      </c>
      <c r="H129" s="57">
        <f t="shared" si="25"/>
        <v>1192352.52666101</v>
      </c>
      <c r="I129" s="57">
        <f t="shared" si="26"/>
        <v>13.79917397085717</v>
      </c>
      <c r="K129" s="80">
        <f t="shared" si="17"/>
        <v>5957.8448104689405</v>
      </c>
      <c r="L129" s="57">
        <f t="shared" si="23"/>
        <v>580791.04030430061</v>
      </c>
      <c r="M129" s="80">
        <v>9455.5666666666639</v>
      </c>
      <c r="N129" s="65">
        <v>97.483412002231503</v>
      </c>
    </row>
    <row r="130" spans="1:14" x14ac:dyDescent="0.3">
      <c r="A130" s="4">
        <v>2001</v>
      </c>
      <c r="B130" s="63">
        <f>PIBN!N130</f>
        <v>5809688192</v>
      </c>
      <c r="C130" s="57">
        <f t="shared" si="27"/>
        <v>5.7901798089297296</v>
      </c>
      <c r="D130" s="53">
        <f t="shared" si="22"/>
        <v>13779114.844769111</v>
      </c>
      <c r="E130" s="57">
        <f>PIBR!J130</f>
        <v>458501.08689440496</v>
      </c>
      <c r="F130" s="57">
        <f>PIBR!I130</f>
        <v>-0.45084525321593683</v>
      </c>
      <c r="G130" s="58">
        <f t="shared" si="24"/>
        <v>1087.4489170467114</v>
      </c>
      <c r="H130" s="57">
        <f t="shared" si="25"/>
        <v>1267104.5626851479</v>
      </c>
      <c r="I130" s="57">
        <f t="shared" si="26"/>
        <v>6.2692898578802669</v>
      </c>
      <c r="K130" s="80">
        <f t="shared" si="17"/>
        <v>6306.0557158690708</v>
      </c>
      <c r="L130" s="57">
        <f t="shared" si="23"/>
        <v>621858.61415847891</v>
      </c>
      <c r="M130" s="80">
        <v>9342.4583333333339</v>
      </c>
      <c r="N130" s="65">
        <v>98.612927347530942</v>
      </c>
    </row>
    <row r="131" spans="1:14" x14ac:dyDescent="0.3">
      <c r="A131" s="4">
        <v>2002</v>
      </c>
      <c r="B131" s="63">
        <f>PIBN!N131</f>
        <v>6263136643</v>
      </c>
      <c r="C131" s="57">
        <f t="shared" si="27"/>
        <v>7.8050393758550163</v>
      </c>
      <c r="D131" s="53">
        <f t="shared" si="22"/>
        <v>14854580.184047626</v>
      </c>
      <c r="E131" s="57">
        <f>PIBR!J131</f>
        <v>457416.3283341279</v>
      </c>
      <c r="F131" s="57">
        <f>PIBR!I131</f>
        <v>-0.23658800192264406</v>
      </c>
      <c r="G131" s="58">
        <f t="shared" si="24"/>
        <v>1084.8761433819411</v>
      </c>
      <c r="H131" s="57">
        <f t="shared" si="25"/>
        <v>1369242.0351083269</v>
      </c>
      <c r="I131" s="57">
        <f t="shared" si="26"/>
        <v>8.0606980221693334</v>
      </c>
      <c r="K131" s="80">
        <f t="shared" si="17"/>
        <v>6502.1880105845466</v>
      </c>
      <c r="L131" s="57">
        <f t="shared" si="23"/>
        <v>648629.21180790791</v>
      </c>
      <c r="M131" s="80">
        <v>9655.9583333333339</v>
      </c>
      <c r="N131" s="65">
        <v>99.755530100335591</v>
      </c>
    </row>
    <row r="132" spans="1:14" x14ac:dyDescent="0.3">
      <c r="A132" s="4">
        <v>2003</v>
      </c>
      <c r="B132" s="63">
        <f>PIBN!N132</f>
        <v>7555803383</v>
      </c>
      <c r="C132" s="57">
        <f t="shared" si="27"/>
        <v>20.639286889018305</v>
      </c>
      <c r="D132" s="53">
        <f t="shared" si="22"/>
        <v>17920459.604392476</v>
      </c>
      <c r="E132" s="57">
        <f>PIBR!J132</f>
        <v>462839.20413595025</v>
      </c>
      <c r="F132" s="57">
        <f>PIBR!I132</f>
        <v>1.1855448670955893</v>
      </c>
      <c r="G132" s="58">
        <f t="shared" si="24"/>
        <v>1097.7378368141506</v>
      </c>
      <c r="H132" s="57">
        <f t="shared" si="25"/>
        <v>1632489.9264109498</v>
      </c>
      <c r="I132" s="57">
        <f t="shared" si="26"/>
        <v>19.225811401692482</v>
      </c>
      <c r="K132" s="80">
        <f t="shared" si="17"/>
        <v>6939.9872682341975</v>
      </c>
      <c r="L132" s="57">
        <f t="shared" si="23"/>
        <v>700323.63619792368</v>
      </c>
      <c r="M132" s="80">
        <v>10789.016666666665</v>
      </c>
      <c r="N132" s="65">
        <v>100.91137189882961</v>
      </c>
    </row>
    <row r="133" spans="1:14" x14ac:dyDescent="0.3">
      <c r="A133" s="4">
        <v>2004</v>
      </c>
      <c r="B133" s="63">
        <f>PIBN!N133</f>
        <v>8561305468</v>
      </c>
      <c r="C133" s="57">
        <f t="shared" si="27"/>
        <v>13.30767932980239</v>
      </c>
      <c r="D133" s="53">
        <f t="shared" si="22"/>
        <v>20305256.9029718</v>
      </c>
      <c r="E133" s="57">
        <f>PIBR!J133</f>
        <v>479341.46300568461</v>
      </c>
      <c r="F133" s="57">
        <f>PIBR!I133</f>
        <v>3.5654410262288661</v>
      </c>
      <c r="G133" s="58">
        <f t="shared" si="24"/>
        <v>1136.8770320083595</v>
      </c>
      <c r="H133" s="57">
        <f t="shared" si="25"/>
        <v>1786055.6886351537</v>
      </c>
      <c r="I133" s="57">
        <f t="shared" si="26"/>
        <v>9.4068428686613803</v>
      </c>
      <c r="K133" s="80">
        <f t="shared" si="17"/>
        <v>7431.1835685532878</v>
      </c>
      <c r="L133" s="57">
        <f t="shared" ref="L133:L154" si="28">B133/M133</f>
        <v>758579.72301885241</v>
      </c>
      <c r="M133" s="80">
        <v>11285.966666666665</v>
      </c>
      <c r="N133" s="65">
        <v>102.08060614044737</v>
      </c>
    </row>
    <row r="134" spans="1:14" x14ac:dyDescent="0.3">
      <c r="A134" s="4">
        <v>2005</v>
      </c>
      <c r="B134" s="63">
        <f>PIBN!N134</f>
        <v>9999598960</v>
      </c>
      <c r="C134" s="57">
        <f t="shared" si="27"/>
        <v>16.799931942341949</v>
      </c>
      <c r="D134" s="53">
        <f t="shared" si="22"/>
        <v>23716526.243388753</v>
      </c>
      <c r="E134" s="57">
        <f>PIBR!J134</f>
        <v>489471.13264237106</v>
      </c>
      <c r="F134" s="57">
        <f>PIBR!I134</f>
        <v>2.1132471147329746</v>
      </c>
      <c r="G134" s="58">
        <f t="shared" si="24"/>
        <v>1160.9020530853379</v>
      </c>
      <c r="H134" s="57">
        <f t="shared" si="25"/>
        <v>2042939.4693856528</v>
      </c>
      <c r="I134" s="57">
        <f t="shared" si="26"/>
        <v>14.382741948365641</v>
      </c>
      <c r="K134" s="80">
        <f t="shared" ref="K134:K154" si="29">L134/N134</f>
        <v>8885.7425577719023</v>
      </c>
      <c r="L134" s="57">
        <f t="shared" si="28"/>
        <v>917571.88141131261</v>
      </c>
      <c r="M134" s="80">
        <v>10897.891666666668</v>
      </c>
      <c r="N134" s="65">
        <v>103.26338800000002</v>
      </c>
    </row>
    <row r="135" spans="1:14" x14ac:dyDescent="0.3">
      <c r="A135" s="4">
        <v>2006</v>
      </c>
      <c r="B135" s="63">
        <f>PIBN!N135</f>
        <v>11120115768.5</v>
      </c>
      <c r="C135" s="57">
        <f t="shared" si="27"/>
        <v>11.205617475083219</v>
      </c>
      <c r="D135" s="53">
        <f t="shared" si="22"/>
        <v>26374109.452600621</v>
      </c>
      <c r="E135" s="57">
        <f>PIBR!J135</f>
        <v>512990.28672593192</v>
      </c>
      <c r="F135" s="57">
        <f>PIBR!I135</f>
        <v>4.8050135166489927</v>
      </c>
      <c r="G135" s="58">
        <f t="shared" si="24"/>
        <v>1216.6835536511442</v>
      </c>
      <c r="H135" s="57">
        <f t="shared" si="25"/>
        <v>2167704.9363784515</v>
      </c>
      <c r="I135" s="57">
        <f t="shared" si="26"/>
        <v>6.1071543656806337</v>
      </c>
      <c r="K135" s="80">
        <f t="shared" si="29"/>
        <v>9715.19950422293</v>
      </c>
      <c r="L135" s="57">
        <f t="shared" si="28"/>
        <v>1020265.0889473198</v>
      </c>
      <c r="M135" s="80">
        <v>10899.241666666667</v>
      </c>
      <c r="N135" s="65">
        <v>105.01740993623844</v>
      </c>
    </row>
    <row r="136" spans="1:14" x14ac:dyDescent="0.3">
      <c r="A136" s="4">
        <v>2007</v>
      </c>
      <c r="B136" s="63">
        <f>PIBN!N136</f>
        <v>12046753154.999998</v>
      </c>
      <c r="C136" s="57">
        <f t="shared" si="27"/>
        <v>8.3329832691570349</v>
      </c>
      <c r="D136" s="53">
        <f t="shared" si="22"/>
        <v>28571859.580674995</v>
      </c>
      <c r="E136" s="57">
        <f>PIBR!J136</f>
        <v>523649.52690711652</v>
      </c>
      <c r="F136" s="57">
        <f>PIBR!I136</f>
        <v>2.077863939532909</v>
      </c>
      <c r="G136" s="58">
        <f t="shared" si="24"/>
        <v>1241.9645824706888</v>
      </c>
      <c r="H136" s="57">
        <f>(B136/E136)*100</f>
        <v>2300537.3892253735</v>
      </c>
      <c r="I136" s="57">
        <f t="shared" si="26"/>
        <v>6.1277921463261054</v>
      </c>
      <c r="K136" s="80">
        <f t="shared" si="29"/>
        <v>10321.563100508118</v>
      </c>
      <c r="L136" s="57">
        <f t="shared" si="28"/>
        <v>1102355.5884131482</v>
      </c>
      <c r="M136" s="80">
        <v>10928.191666666668</v>
      </c>
      <c r="N136" s="65">
        <v>106.80122551969679</v>
      </c>
    </row>
    <row r="137" spans="1:14" x14ac:dyDescent="0.3">
      <c r="A137" s="4">
        <v>2008</v>
      </c>
      <c r="B137" s="63">
        <f>PIBN!N137</f>
        <v>12927761287.250002</v>
      </c>
      <c r="C137" s="57">
        <f t="shared" si="27"/>
        <v>7.3132413432439369</v>
      </c>
      <c r="D137" s="53">
        <f t="shared" si="22"/>
        <v>30661388.628062524</v>
      </c>
      <c r="E137" s="57">
        <f>PIBR!J137</f>
        <v>528589.27979678917</v>
      </c>
      <c r="F137" s="57">
        <f>PIBR!I137</f>
        <v>0.94333187291293363</v>
      </c>
      <c r="G137" s="58">
        <f t="shared" si="24"/>
        <v>1253.6804302274249</v>
      </c>
      <c r="H137" s="57">
        <f t="shared" ref="H137:H154" si="30">(B137/E137)*100</f>
        <v>2445710.0780061125</v>
      </c>
      <c r="I137" s="57">
        <f t="shared" si="26"/>
        <v>6.3103816291210535</v>
      </c>
      <c r="K137" s="80">
        <f t="shared" si="29"/>
        <v>10694.19370902051</v>
      </c>
      <c r="L137" s="57">
        <f t="shared" si="28"/>
        <v>1161553.4945259164</v>
      </c>
      <c r="M137" s="80">
        <v>11129.716666666667</v>
      </c>
      <c r="N137" s="65">
        <v>108.6153408223895</v>
      </c>
    </row>
    <row r="138" spans="1:14" x14ac:dyDescent="0.3">
      <c r="A138" s="4">
        <v>2009</v>
      </c>
      <c r="B138" s="63">
        <f>PIBN!N138</f>
        <v>12749117921.5</v>
      </c>
      <c r="C138" s="57">
        <f t="shared" si="27"/>
        <v>-1.3818584809899725</v>
      </c>
      <c r="D138" s="53">
        <f t="shared" si="22"/>
        <v>30237691.628916346</v>
      </c>
      <c r="E138" s="57">
        <f>PIBR!J138</f>
        <v>495313.26016342407</v>
      </c>
      <c r="F138" s="57">
        <f>PIBR!I138</f>
        <v>-6.2952505669728538</v>
      </c>
      <c r="G138" s="58">
        <f t="shared" si="24"/>
        <v>1174.7581058355054</v>
      </c>
      <c r="H138" s="57">
        <f t="shared" si="30"/>
        <v>2573950.4565844946</v>
      </c>
      <c r="I138" s="57">
        <f t="shared" si="26"/>
        <v>5.2434824442859185</v>
      </c>
      <c r="K138" s="80">
        <f t="shared" si="29"/>
        <v>8540.9660017222395</v>
      </c>
      <c r="L138" s="57">
        <f t="shared" si="28"/>
        <v>943437.41498763277</v>
      </c>
      <c r="M138" s="80">
        <v>13513.474999999999</v>
      </c>
      <c r="N138" s="65">
        <v>110.4602705124214</v>
      </c>
    </row>
    <row r="139" spans="1:14" x14ac:dyDescent="0.3">
      <c r="A139" s="4">
        <v>2010</v>
      </c>
      <c r="B139" s="63">
        <f>PIBN!N139</f>
        <v>13968149523</v>
      </c>
      <c r="C139" s="57">
        <f t="shared" si="27"/>
        <v>9.561693671718551</v>
      </c>
      <c r="D139" s="53">
        <f t="shared" si="22"/>
        <v>33128927.075872209</v>
      </c>
      <c r="E139" s="57">
        <f>PIBR!J139</f>
        <v>520045.16291732516</v>
      </c>
      <c r="F139" s="57">
        <f>PIBR!I139</f>
        <v>4.9713345740187265</v>
      </c>
      <c r="G139" s="58">
        <f t="shared" si="24"/>
        <v>1233.4159403204828</v>
      </c>
      <c r="H139" s="57">
        <f>(B139/E139)*100</f>
        <v>2685949.3211401342</v>
      </c>
      <c r="I139" s="57">
        <f t="shared" si="26"/>
        <v>4.3512439903080624</v>
      </c>
      <c r="K139" s="80">
        <f t="shared" si="29"/>
        <v>9840.2908721582789</v>
      </c>
      <c r="L139" s="57">
        <f t="shared" si="28"/>
        <v>1105424.209491262</v>
      </c>
      <c r="M139" s="80">
        <v>12636.008333333333</v>
      </c>
      <c r="N139" s="65">
        <v>112.33653800000003</v>
      </c>
    </row>
    <row r="140" spans="1:14" x14ac:dyDescent="0.3">
      <c r="A140" s="4">
        <v>2011</v>
      </c>
      <c r="B140" s="63">
        <f>PIBN!N140</f>
        <v>15268436667</v>
      </c>
      <c r="C140" s="57">
        <f t="shared" si="27"/>
        <v>9.3089434778668601</v>
      </c>
      <c r="D140" s="53">
        <f t="shared" si="22"/>
        <v>36212880.172188886</v>
      </c>
      <c r="E140" s="57">
        <f>PIBR!J140</f>
        <v>537998.36825551884</v>
      </c>
      <c r="F140" s="57">
        <f>PIBR!I140</f>
        <v>3.4440450669043221</v>
      </c>
      <c r="G140" s="58">
        <f t="shared" si="24"/>
        <v>1275.9964145234421</v>
      </c>
      <c r="H140" s="57">
        <f t="shared" si="30"/>
        <v>2838007.9881112864</v>
      </c>
      <c r="I140" s="57">
        <f t="shared" si="26"/>
        <v>5.6612634413595764</v>
      </c>
      <c r="K140" s="80">
        <f t="shared" si="29"/>
        <v>10792.270060014765</v>
      </c>
      <c r="L140" s="57">
        <f t="shared" si="28"/>
        <v>1228347.7535143304</v>
      </c>
      <c r="M140" s="80">
        <v>12430.060317460313</v>
      </c>
      <c r="N140" s="65">
        <v>113.81736619669522</v>
      </c>
    </row>
    <row r="141" spans="1:14" x14ac:dyDescent="0.3">
      <c r="A141" s="4">
        <v>2012</v>
      </c>
      <c r="B141" s="63">
        <f>PIBN!N141</f>
        <v>16529124027.5</v>
      </c>
      <c r="C141" s="57">
        <f t="shared" si="27"/>
        <v>8.2568201839861679</v>
      </c>
      <c r="D141" s="53">
        <f t="shared" si="22"/>
        <v>39202912.5714489</v>
      </c>
      <c r="E141" s="57">
        <f>PIBR!J141</f>
        <v>555950.32005500945</v>
      </c>
      <c r="F141" s="57">
        <f>PIBR!I141</f>
        <v>3.5532107514790967</v>
      </c>
      <c r="G141" s="58">
        <f t="shared" si="24"/>
        <v>1318.5739156488139</v>
      </c>
      <c r="H141" s="57">
        <f t="shared" si="30"/>
        <v>2973129.6900529703</v>
      </c>
      <c r="I141" s="57">
        <f t="shared" si="26"/>
        <v>4.7611459343216422</v>
      </c>
      <c r="K141" s="80">
        <f t="shared" si="29"/>
        <v>10884.355084050358</v>
      </c>
      <c r="L141" s="57">
        <f t="shared" si="28"/>
        <v>1255158.9550979279</v>
      </c>
      <c r="M141" s="80">
        <v>13168.948809523803</v>
      </c>
      <c r="N141" s="65">
        <v>115.31771477551337</v>
      </c>
    </row>
    <row r="142" spans="1:14" x14ac:dyDescent="0.3">
      <c r="A142" s="4">
        <v>2013</v>
      </c>
      <c r="B142" s="63">
        <f>PIBN!N142</f>
        <v>16954005680.5</v>
      </c>
      <c r="C142" s="57">
        <f t="shared" si="27"/>
        <v>2.5705031451945803</v>
      </c>
      <c r="D142" s="53">
        <f t="shared" si="22"/>
        <v>40210624.672105871</v>
      </c>
      <c r="E142" s="57">
        <f>PIBR!J142</f>
        <v>561915.63763305498</v>
      </c>
      <c r="F142" s="57">
        <f>PIBR!I142</f>
        <v>0.85210155714856572</v>
      </c>
      <c r="G142" s="58">
        <f t="shared" si="24"/>
        <v>1332.7221441383558</v>
      </c>
      <c r="H142" s="57">
        <f t="shared" si="30"/>
        <v>3017179.9012241391</v>
      </c>
      <c r="I142" s="57">
        <f t="shared" si="26"/>
        <v>1.4816108196875843</v>
      </c>
      <c r="K142" s="80">
        <f t="shared" si="29"/>
        <v>11363.512432337524</v>
      </c>
      <c r="L142" s="57">
        <f t="shared" si="28"/>
        <v>1327688.2594018034</v>
      </c>
      <c r="M142" s="80">
        <v>12769.568127490043</v>
      </c>
      <c r="N142" s="65">
        <v>116.83784105551352</v>
      </c>
    </row>
    <row r="143" spans="1:14" x14ac:dyDescent="0.3">
      <c r="A143" s="4">
        <v>2014</v>
      </c>
      <c r="B143" s="63">
        <f>PIBN!N143</f>
        <v>18137650609.25</v>
      </c>
      <c r="C143" s="57">
        <f t="shared" si="27"/>
        <v>6.9815060290524311</v>
      </c>
      <c r="D143" s="53">
        <f t="shared" si="22"/>
        <v>43017931.857908592</v>
      </c>
      <c r="E143" s="57">
        <f>PIBR!J143</f>
        <v>576045.46796836623</v>
      </c>
      <c r="F143" s="57">
        <f>PIBR!I143</f>
        <v>2.5037635042680195</v>
      </c>
      <c r="G143" s="58">
        <f t="shared" si="24"/>
        <v>1366.2345373155756</v>
      </c>
      <c r="H143" s="57">
        <f t="shared" si="30"/>
        <v>3148649.1288993247</v>
      </c>
      <c r="I143" s="57">
        <f t="shared" si="26"/>
        <v>4.3573546152102294</v>
      </c>
      <c r="K143" s="80">
        <f t="shared" si="29"/>
        <v>11517.402789446416</v>
      </c>
      <c r="L143" s="57">
        <f t="shared" si="28"/>
        <v>1363407.1736082723</v>
      </c>
      <c r="M143" s="80">
        <v>13303.179681274893</v>
      </c>
      <c r="N143" s="65">
        <v>118.37800574775282</v>
      </c>
    </row>
    <row r="144" spans="1:14" x14ac:dyDescent="0.3">
      <c r="A144" s="4">
        <v>2015</v>
      </c>
      <c r="B144" s="63">
        <f>PIBN!N144</f>
        <v>19228614671.25</v>
      </c>
      <c r="C144" s="57">
        <f t="shared" si="27"/>
        <v>6.0149138689639337</v>
      </c>
      <c r="D144" s="53">
        <f t="shared" si="22"/>
        <v>45605423.407371394</v>
      </c>
      <c r="E144" s="57">
        <f>PIBR!J144</f>
        <v>591720.44439543481</v>
      </c>
      <c r="F144" s="57">
        <f>PIBR!I144</f>
        <v>2.7023234358237502</v>
      </c>
      <c r="G144" s="58">
        <f t="shared" si="24"/>
        <v>1403.4116272452975</v>
      </c>
      <c r="H144" s="57">
        <f t="shared" si="30"/>
        <v>3249611.3415340954</v>
      </c>
      <c r="I144" s="57">
        <f t="shared" si="26"/>
        <v>3.2065247190646406</v>
      </c>
      <c r="K144" s="80">
        <f t="shared" si="29"/>
        <v>10095.121201716069</v>
      </c>
      <c r="L144" s="57">
        <f t="shared" si="28"/>
        <v>1210793.4216837503</v>
      </c>
      <c r="M144" s="80">
        <v>15881.003585657374</v>
      </c>
      <c r="N144" s="65">
        <v>119.938473</v>
      </c>
    </row>
    <row r="145" spans="1:14" x14ac:dyDescent="0.3">
      <c r="A145" s="4">
        <v>2016</v>
      </c>
      <c r="B145" s="63">
        <f>PIBN!N145</f>
        <v>20758790505.25</v>
      </c>
      <c r="C145" s="57">
        <f t="shared" si="27"/>
        <v>7.9578059062563211</v>
      </c>
      <c r="D145" s="53">
        <f t="shared" si="22"/>
        <v>49234614.484856389</v>
      </c>
      <c r="E145" s="57">
        <f>PIBR!J145</f>
        <v>600832.39641791</v>
      </c>
      <c r="F145" s="57">
        <f>PIBR!I145</f>
        <v>1.7724932274829852</v>
      </c>
      <c r="G145" s="58">
        <f t="shared" si="24"/>
        <v>1425.022878869886</v>
      </c>
      <c r="H145" s="57">
        <f t="shared" si="30"/>
        <v>3455005.1942956792</v>
      </c>
      <c r="I145" s="57">
        <f t="shared" si="26"/>
        <v>6.3205667132063992</v>
      </c>
      <c r="K145" s="80">
        <f t="shared" si="29"/>
        <v>9170.1038848849603</v>
      </c>
      <c r="L145" s="57">
        <f t="shared" si="28"/>
        <v>1110771.7960935775</v>
      </c>
      <c r="M145" s="80">
        <v>18688.618650793655</v>
      </c>
      <c r="N145" s="65">
        <v>121.12968511997531</v>
      </c>
    </row>
    <row r="146" spans="1:14" x14ac:dyDescent="0.3">
      <c r="A146" s="4">
        <v>2017</v>
      </c>
      <c r="B146" s="63">
        <f>PIBN!N146</f>
        <v>22536210256.25</v>
      </c>
      <c r="C146" s="57">
        <f t="shared" si="27"/>
        <v>8.562251016264554</v>
      </c>
      <c r="D146" s="53">
        <f t="shared" si="22"/>
        <v>53450205.763939939</v>
      </c>
      <c r="E146" s="57">
        <f>PIBR!J146</f>
        <v>613439.22167208372</v>
      </c>
      <c r="F146" s="57">
        <f>PIBR!I146</f>
        <v>1.871728534506989</v>
      </c>
      <c r="G146" s="58">
        <f t="shared" si="24"/>
        <v>1454.923088186523</v>
      </c>
      <c r="H146" s="57">
        <f t="shared" si="30"/>
        <v>3673747.8563600583</v>
      </c>
      <c r="I146" s="57">
        <f t="shared" si="26"/>
        <v>6.3311818582944435</v>
      </c>
      <c r="K146" s="80">
        <f t="shared" si="29"/>
        <v>9743.7249792639959</v>
      </c>
      <c r="L146" s="57">
        <f t="shared" si="28"/>
        <v>1191976.4594652399</v>
      </c>
      <c r="M146" s="80">
        <v>18906.590039840627</v>
      </c>
      <c r="N146" s="65">
        <v>122.33272819193192</v>
      </c>
    </row>
    <row r="147" spans="1:14" x14ac:dyDescent="0.3">
      <c r="A147" s="4">
        <v>2018</v>
      </c>
      <c r="B147" s="63">
        <f>PIBN!N147</f>
        <v>24176670374.25</v>
      </c>
      <c r="C147" s="57">
        <f t="shared" si="27"/>
        <v>7.2792190849614968</v>
      </c>
      <c r="D147" s="53">
        <f t="shared" si="22"/>
        <v>57340963.342859849</v>
      </c>
      <c r="E147" s="57">
        <f>PIBR!J147</f>
        <v>625468.89168417815</v>
      </c>
      <c r="F147" s="57">
        <f>PIBR!I147</f>
        <v>1.9720820952563667</v>
      </c>
      <c r="G147" s="58">
        <f t="shared" si="24"/>
        <v>1483.4544308616041</v>
      </c>
      <c r="H147" s="57">
        <f t="shared" si="30"/>
        <v>3865367.3581031873</v>
      </c>
      <c r="I147" s="57">
        <f t="shared" si="26"/>
        <v>5.2159132644717054</v>
      </c>
      <c r="K147" s="80">
        <f t="shared" si="29"/>
        <v>10172.282248117708</v>
      </c>
      <c r="L147" s="57">
        <f t="shared" si="28"/>
        <v>1256762.2760953289</v>
      </c>
      <c r="M147" s="80">
        <v>19237.266135458169</v>
      </c>
      <c r="N147" s="65">
        <v>123.54771971922837</v>
      </c>
    </row>
    <row r="148" spans="1:14" x14ac:dyDescent="0.3">
      <c r="A148" s="4">
        <v>2019</v>
      </c>
      <c r="B148" s="63">
        <f>PIBN!N148</f>
        <v>25143108305</v>
      </c>
      <c r="C148" s="57">
        <f t="shared" si="27"/>
        <v>3.9973987972278024</v>
      </c>
      <c r="D148" s="53">
        <f t="shared" si="22"/>
        <v>59633110.321846172</v>
      </c>
      <c r="E148" s="57">
        <f>PIBR!J148</f>
        <v>623951.99726353004</v>
      </c>
      <c r="F148" s="57">
        <f>PIBR!I148</f>
        <v>-0.39269049992092242</v>
      </c>
      <c r="G148" s="58">
        <f t="shared" si="24"/>
        <v>1479.8567399462324</v>
      </c>
      <c r="H148" s="57">
        <f t="shared" si="30"/>
        <v>4029654.2707243958</v>
      </c>
      <c r="I148" s="57">
        <f t="shared" si="26"/>
        <v>4.2502276601680489</v>
      </c>
      <c r="K148" s="80">
        <f t="shared" si="29"/>
        <v>10463.927532268586</v>
      </c>
      <c r="L148" s="57">
        <f t="shared" si="28"/>
        <v>1305634.2387420982</v>
      </c>
      <c r="M148" s="80">
        <v>19257.390438247014</v>
      </c>
      <c r="N148" s="65">
        <v>124.77477837225004</v>
      </c>
    </row>
    <row r="149" spans="1:14" x14ac:dyDescent="0.3">
      <c r="A149" s="4">
        <v>2020</v>
      </c>
      <c r="B149" s="63">
        <f>PIBN!N149</f>
        <v>24081765847.25</v>
      </c>
      <c r="C149" s="57">
        <f t="shared" si="27"/>
        <v>-4.2212062441736364</v>
      </c>
      <c r="D149" s="53">
        <f t="shared" si="22"/>
        <v>57115873.745345443</v>
      </c>
      <c r="E149" s="57">
        <f>PIBR!J149</f>
        <v>568935.20107429358</v>
      </c>
      <c r="F149" s="57">
        <f>PIBR!I149</f>
        <v>-8.3540345807285199</v>
      </c>
      <c r="G149" s="58">
        <f t="shared" si="24"/>
        <v>1349.3707778722899</v>
      </c>
      <c r="H149" s="57">
        <f t="shared" si="30"/>
        <v>4232778.3202335751</v>
      </c>
      <c r="I149" s="57">
        <f t="shared" si="26"/>
        <v>5.0407314340806808</v>
      </c>
      <c r="K149" s="80">
        <f t="shared" si="29"/>
        <v>8889.5411193726613</v>
      </c>
      <c r="L149" s="57">
        <f t="shared" si="28"/>
        <v>1120206.8479656132</v>
      </c>
      <c r="M149" s="80">
        <v>21497.606349206351</v>
      </c>
      <c r="N149" s="65">
        <v>126.01402399999999</v>
      </c>
    </row>
    <row r="150" spans="1:14" x14ac:dyDescent="0.3">
      <c r="A150" s="4">
        <v>2021</v>
      </c>
      <c r="B150" s="63">
        <f>PIBN!N150</f>
        <v>26619085988.25</v>
      </c>
      <c r="C150" s="57">
        <f t="shared" si="27"/>
        <v>10.536271123530373</v>
      </c>
      <c r="D150" s="53">
        <f t="shared" si="22"/>
        <v>63133757.057728335</v>
      </c>
      <c r="E150" s="57">
        <f>PIBR!J150</f>
        <v>602864.59867809364</v>
      </c>
      <c r="F150" s="57">
        <f>PIBR!I150</f>
        <v>6.0484834621254535</v>
      </c>
      <c r="G150" s="58">
        <f t="shared" si="24"/>
        <v>1429.8427499895492</v>
      </c>
      <c r="H150" s="57">
        <f t="shared" si="30"/>
        <v>4415433.5893362947</v>
      </c>
      <c r="I150" s="57">
        <f t="shared" si="26"/>
        <v>4.3152571498863646</v>
      </c>
      <c r="K150" s="80">
        <f t="shared" si="29"/>
        <v>10314.081853467344</v>
      </c>
      <c r="L150" s="57">
        <f t="shared" si="28"/>
        <v>1312434.5254489151</v>
      </c>
      <c r="M150" s="80">
        <v>20282.220158102748</v>
      </c>
      <c r="N150" s="65">
        <v>127.24685959397408</v>
      </c>
    </row>
    <row r="151" spans="1:14" x14ac:dyDescent="0.3">
      <c r="A151" s="4">
        <v>2022</v>
      </c>
      <c r="B151" s="63">
        <f>PIBN!N151</f>
        <v>29452832077.499985</v>
      </c>
      <c r="C151" s="57">
        <f t="shared" si="27"/>
        <v>10.645542414569897</v>
      </c>
      <c r="D151" s="53">
        <f t="shared" si="22"/>
        <v>69854687.943220317</v>
      </c>
      <c r="E151" s="57">
        <f>PIBR!J151</f>
        <v>626645.98763325019</v>
      </c>
      <c r="F151" s="57">
        <f>PIBR!I151</f>
        <v>3.7097570927044021</v>
      </c>
      <c r="G151" s="58">
        <f t="shared" si="24"/>
        <v>1486.2462055196504</v>
      </c>
      <c r="H151" s="57">
        <f t="shared" si="30"/>
        <v>4700075.107596078</v>
      </c>
      <c r="I151" s="57">
        <f t="shared" si="26"/>
        <v>6.446513405777865</v>
      </c>
      <c r="K151" s="80">
        <f t="shared" si="29"/>
        <v>11392.365249602222</v>
      </c>
      <c r="L151" s="57">
        <f t="shared" si="28"/>
        <v>1463825.0206287301</v>
      </c>
      <c r="M151" s="80">
        <v>20120.45952380951</v>
      </c>
      <c r="N151" s="65">
        <v>128.49175641378258</v>
      </c>
    </row>
    <row r="152" spans="1:14" x14ac:dyDescent="0.3">
      <c r="A152" s="4">
        <v>2023</v>
      </c>
      <c r="B152" s="63">
        <f>PIBN!N152</f>
        <v>31768334824.499989</v>
      </c>
      <c r="C152" s="57">
        <f t="shared" si="27"/>
        <v>7.8617320769261312</v>
      </c>
      <c r="D152" s="53">
        <f t="shared" si="22"/>
        <v>75346476.352489129</v>
      </c>
      <c r="E152" s="57">
        <f>PIBR!J152</f>
        <v>646882.03084890544</v>
      </c>
      <c r="F152" s="57">
        <f>PIBR!I152</f>
        <v>3.3535414064931102</v>
      </c>
      <c r="G152" s="58">
        <f t="shared" si="24"/>
        <v>1534.2409953013434</v>
      </c>
      <c r="H152" s="57">
        <f t="shared" si="30"/>
        <v>4910993.5520716654</v>
      </c>
      <c r="I152" s="57">
        <f t="shared" si="26"/>
        <v>4.4875547655548909</v>
      </c>
      <c r="K152" s="80">
        <f t="shared" si="29"/>
        <v>13806.648843258945</v>
      </c>
      <c r="L152" s="57">
        <f t="shared" si="28"/>
        <v>1791396.5675740947</v>
      </c>
      <c r="M152" s="80">
        <v>17733.837051792834</v>
      </c>
      <c r="N152" s="65">
        <v>129.74883245826439</v>
      </c>
    </row>
    <row r="153" spans="1:14" x14ac:dyDescent="0.3">
      <c r="A153" s="4">
        <v>2024</v>
      </c>
      <c r="B153" s="63">
        <f>PIBN!N153</f>
        <v>33674434913.96999</v>
      </c>
      <c r="C153" s="57">
        <f t="shared" si="27"/>
        <v>6.0000000000000053</v>
      </c>
      <c r="D153" s="53">
        <f t="shared" ref="D153:D154" si="31">(B153/B$79)*100</f>
        <v>79867264.933638468</v>
      </c>
      <c r="E153" s="57">
        <f>PIBR!J153</f>
        <v>654644.61521909235</v>
      </c>
      <c r="F153" s="57">
        <f>PIBR!I153</f>
        <v>1.427427689793892</v>
      </c>
      <c r="G153" s="58">
        <f t="shared" si="24"/>
        <v>1552.6518872449597</v>
      </c>
      <c r="H153" s="57">
        <f t="shared" si="30"/>
        <v>5143926.0525651826</v>
      </c>
      <c r="I153" s="57">
        <f t="shared" si="26"/>
        <v>4.743083003952564</v>
      </c>
      <c r="K153" s="80">
        <f t="shared" si="29"/>
        <v>14021.878521709574</v>
      </c>
      <c r="L153" s="57">
        <f t="shared" si="28"/>
        <v>1837121.3810130928</v>
      </c>
      <c r="M153" s="80">
        <v>18330</v>
      </c>
      <c r="N153" s="65">
        <v>131.01820688067889</v>
      </c>
    </row>
    <row r="154" spans="1:14" x14ac:dyDescent="0.3">
      <c r="A154" s="59">
        <v>2025</v>
      </c>
      <c r="B154" s="152">
        <f>PIBN!N154</f>
        <v>35358156659.668488</v>
      </c>
      <c r="C154" s="55">
        <f t="shared" si="27"/>
        <v>5.0000000000000044</v>
      </c>
      <c r="D154" s="55">
        <f t="shared" si="31"/>
        <v>83860628.180320397</v>
      </c>
      <c r="E154" s="55">
        <f>PIBR!J154</f>
        <v>661044.01521909202</v>
      </c>
      <c r="F154" s="55">
        <f>PIBR!I154</f>
        <v>1.0000000000000009</v>
      </c>
      <c r="G154" s="28">
        <f t="shared" si="24"/>
        <v>1567.8296497381402</v>
      </c>
      <c r="H154" s="55">
        <f t="shared" si="30"/>
        <v>5348835.4550717194</v>
      </c>
      <c r="I154" s="55">
        <f t="shared" si="26"/>
        <v>3.9835215439061766</v>
      </c>
      <c r="K154" s="162">
        <f t="shared" si="29"/>
        <v>13705.508715494507</v>
      </c>
      <c r="L154" s="55">
        <f t="shared" si="28"/>
        <v>1813238.8030599225</v>
      </c>
      <c r="M154" s="162">
        <v>19500</v>
      </c>
      <c r="N154" s="161">
        <v>132.29999999999995</v>
      </c>
    </row>
  </sheetData>
  <mergeCells count="13">
    <mergeCell ref="L2:L4"/>
    <mergeCell ref="M2:M4"/>
    <mergeCell ref="N2:N4"/>
    <mergeCell ref="K2:K4"/>
    <mergeCell ref="H2:H4"/>
    <mergeCell ref="I2:I4"/>
    <mergeCell ref="A2:A4"/>
    <mergeCell ref="B2:B4"/>
    <mergeCell ref="E2:E4"/>
    <mergeCell ref="G2:G4"/>
    <mergeCell ref="C2:C4"/>
    <mergeCell ref="F2:F4"/>
    <mergeCell ref="D2:D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6"/>
  <sheetViews>
    <sheetView zoomScaleNormal="100" workbookViewId="0">
      <pane ySplit="4" topLeftCell="A112" activePane="bottomLeft" state="frozen"/>
      <selection pane="bottomLeft" activeCell="E54" sqref="E54:E129"/>
    </sheetView>
  </sheetViews>
  <sheetFormatPr baseColWidth="10" defaultRowHeight="15.6" x14ac:dyDescent="0.3"/>
  <cols>
    <col min="1" max="1" width="45.44140625" style="5" customWidth="1"/>
    <col min="2" max="2" width="11.5546875" style="5"/>
    <col min="3" max="3" width="18.5546875" style="5" customWidth="1"/>
    <col min="4" max="4" width="15.33203125" style="5" bestFit="1" customWidth="1"/>
    <col min="5" max="5" width="13.6640625" style="5" bestFit="1" customWidth="1"/>
    <col min="6" max="7" width="15.33203125" style="5" bestFit="1" customWidth="1"/>
    <col min="8" max="8" width="13.6640625" style="5" bestFit="1" customWidth="1"/>
    <col min="9" max="11" width="11.5546875" style="5"/>
    <col min="12" max="12" width="15.33203125" style="5" bestFit="1" customWidth="1"/>
    <col min="13" max="13" width="5.6640625" style="5" customWidth="1"/>
    <col min="14" max="14" width="11.88671875" style="5" customWidth="1"/>
    <col min="15" max="15" width="13.33203125" style="5" customWidth="1"/>
    <col min="16" max="16" width="12.109375" style="5" customWidth="1"/>
    <col min="17" max="17" width="13.109375" style="5" customWidth="1"/>
    <col min="18" max="19" width="17.21875" style="5" bestFit="1" customWidth="1"/>
    <col min="20" max="20" width="16.109375" style="5" bestFit="1" customWidth="1"/>
    <col min="21" max="16384" width="11.5546875" style="5"/>
  </cols>
  <sheetData>
    <row r="1" spans="1:16" x14ac:dyDescent="0.3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N1" s="5" t="s">
        <v>308</v>
      </c>
    </row>
    <row r="2" spans="1:16" x14ac:dyDescent="0.3">
      <c r="A2" s="442" t="s">
        <v>105</v>
      </c>
      <c r="B2" s="442" t="s">
        <v>0</v>
      </c>
      <c r="C2" s="387" t="s">
        <v>106</v>
      </c>
      <c r="D2" s="387" t="s">
        <v>107</v>
      </c>
      <c r="E2" s="387" t="s">
        <v>108</v>
      </c>
      <c r="F2" s="387" t="s">
        <v>109</v>
      </c>
      <c r="G2" s="387" t="s">
        <v>110</v>
      </c>
      <c r="H2" s="387" t="s">
        <v>111</v>
      </c>
      <c r="I2" s="387" t="s">
        <v>112</v>
      </c>
      <c r="J2" s="387" t="s">
        <v>113</v>
      </c>
      <c r="K2" s="387" t="s">
        <v>114</v>
      </c>
      <c r="L2" s="387" t="s">
        <v>115</v>
      </c>
      <c r="N2" s="387" t="s">
        <v>309</v>
      </c>
      <c r="O2" s="387" t="s">
        <v>310</v>
      </c>
      <c r="P2" s="387" t="s">
        <v>311</v>
      </c>
    </row>
    <row r="3" spans="1:16" x14ac:dyDescent="0.3">
      <c r="A3" s="443"/>
      <c r="B3" s="443"/>
      <c r="C3" s="388"/>
      <c r="D3" s="388"/>
      <c r="E3" s="388"/>
      <c r="F3" s="388"/>
      <c r="G3" s="388"/>
      <c r="H3" s="388"/>
      <c r="I3" s="388"/>
      <c r="J3" s="388"/>
      <c r="K3" s="388"/>
      <c r="L3" s="388"/>
      <c r="N3" s="388"/>
      <c r="O3" s="388"/>
      <c r="P3" s="388"/>
    </row>
    <row r="4" spans="1:16" ht="16.2" thickBot="1" x14ac:dyDescent="0.35">
      <c r="A4" s="444"/>
      <c r="B4" s="444"/>
      <c r="C4" s="390"/>
      <c r="D4" s="390"/>
      <c r="E4" s="390"/>
      <c r="F4" s="390"/>
      <c r="G4" s="390"/>
      <c r="H4" s="390"/>
      <c r="I4" s="390"/>
      <c r="J4" s="390"/>
      <c r="K4" s="390"/>
      <c r="L4" s="390"/>
      <c r="N4" s="390"/>
      <c r="O4" s="390"/>
      <c r="P4" s="390"/>
    </row>
    <row r="5" spans="1:16" ht="16.2" thickTop="1" x14ac:dyDescent="0.3">
      <c r="A5" s="235"/>
      <c r="B5" s="235">
        <v>1876</v>
      </c>
      <c r="C5" s="236" t="s">
        <v>2</v>
      </c>
      <c r="D5" s="236" t="s">
        <v>2</v>
      </c>
      <c r="E5" s="236" t="s">
        <v>2</v>
      </c>
      <c r="F5" s="236" t="s">
        <v>2</v>
      </c>
      <c r="G5" s="236" t="s">
        <v>2</v>
      </c>
      <c r="H5" s="236" t="s">
        <v>2</v>
      </c>
      <c r="I5" s="236" t="s">
        <v>2</v>
      </c>
      <c r="J5" s="236" t="s">
        <v>2</v>
      </c>
      <c r="K5" s="236" t="s">
        <v>2</v>
      </c>
      <c r="L5" s="236" t="s">
        <v>2</v>
      </c>
      <c r="M5" s="236"/>
      <c r="N5" s="236" t="s">
        <v>2</v>
      </c>
      <c r="O5" s="236" t="s">
        <v>2</v>
      </c>
      <c r="P5" s="236" t="s">
        <v>2</v>
      </c>
    </row>
    <row r="6" spans="1:16" x14ac:dyDescent="0.3">
      <c r="A6" s="235"/>
      <c r="B6" s="235">
        <v>1877</v>
      </c>
      <c r="C6" s="236" t="s">
        <v>2</v>
      </c>
      <c r="D6" s="236" t="s">
        <v>2</v>
      </c>
      <c r="E6" s="236" t="s">
        <v>2</v>
      </c>
      <c r="F6" s="236" t="s">
        <v>2</v>
      </c>
      <c r="G6" s="236" t="s">
        <v>2</v>
      </c>
      <c r="H6" s="236" t="s">
        <v>2</v>
      </c>
      <c r="I6" s="236" t="s">
        <v>2</v>
      </c>
      <c r="J6" s="236" t="s">
        <v>2</v>
      </c>
      <c r="K6" s="236" t="s">
        <v>2</v>
      </c>
      <c r="L6" s="236" t="s">
        <v>2</v>
      </c>
      <c r="N6" s="236" t="s">
        <v>2</v>
      </c>
      <c r="O6" s="236" t="s">
        <v>2</v>
      </c>
      <c r="P6" s="236" t="s">
        <v>2</v>
      </c>
    </row>
    <row r="7" spans="1:16" x14ac:dyDescent="0.3">
      <c r="A7" s="235"/>
      <c r="B7" s="235">
        <v>1878</v>
      </c>
      <c r="C7" s="236" t="s">
        <v>2</v>
      </c>
      <c r="D7" s="236" t="s">
        <v>2</v>
      </c>
      <c r="E7" s="236" t="s">
        <v>2</v>
      </c>
      <c r="F7" s="236" t="s">
        <v>2</v>
      </c>
      <c r="G7" s="236" t="s">
        <v>2</v>
      </c>
      <c r="H7" s="236" t="s">
        <v>2</v>
      </c>
      <c r="I7" s="236" t="s">
        <v>2</v>
      </c>
      <c r="J7" s="236" t="s">
        <v>2</v>
      </c>
      <c r="K7" s="236" t="s">
        <v>2</v>
      </c>
      <c r="L7" s="236" t="s">
        <v>2</v>
      </c>
      <c r="N7" s="236" t="s">
        <v>2</v>
      </c>
      <c r="O7" s="236" t="s">
        <v>2</v>
      </c>
      <c r="P7" s="236" t="s">
        <v>2</v>
      </c>
    </row>
    <row r="8" spans="1:16" x14ac:dyDescent="0.3">
      <c r="A8" s="235"/>
      <c r="B8" s="235">
        <v>1879</v>
      </c>
      <c r="C8" s="236" t="s">
        <v>2</v>
      </c>
      <c r="D8" s="236" t="s">
        <v>2</v>
      </c>
      <c r="E8" s="236" t="s">
        <v>2</v>
      </c>
      <c r="F8" s="236" t="s">
        <v>2</v>
      </c>
      <c r="G8" s="236" t="s">
        <v>2</v>
      </c>
      <c r="H8" s="236" t="s">
        <v>2</v>
      </c>
      <c r="I8" s="236" t="s">
        <v>2</v>
      </c>
      <c r="J8" s="236" t="s">
        <v>2</v>
      </c>
      <c r="K8" s="236" t="s">
        <v>2</v>
      </c>
      <c r="L8" s="236" t="s">
        <v>2</v>
      </c>
      <c r="N8" s="236" t="s">
        <v>2</v>
      </c>
      <c r="O8" s="236" t="s">
        <v>2</v>
      </c>
      <c r="P8" s="236" t="s">
        <v>2</v>
      </c>
    </row>
    <row r="9" spans="1:16" x14ac:dyDescent="0.3">
      <c r="A9" s="235"/>
      <c r="B9" s="235">
        <v>1880</v>
      </c>
      <c r="C9" s="236" t="s">
        <v>2</v>
      </c>
      <c r="D9" s="236" t="s">
        <v>2</v>
      </c>
      <c r="E9" s="236" t="s">
        <v>2</v>
      </c>
      <c r="F9" s="236" t="s">
        <v>2</v>
      </c>
      <c r="G9" s="236" t="s">
        <v>2</v>
      </c>
      <c r="H9" s="236" t="s">
        <v>2</v>
      </c>
      <c r="I9" s="236" t="s">
        <v>2</v>
      </c>
      <c r="J9" s="236" t="s">
        <v>2</v>
      </c>
      <c r="K9" s="236" t="s">
        <v>2</v>
      </c>
      <c r="L9" s="236" t="s">
        <v>2</v>
      </c>
      <c r="N9" s="236" t="s">
        <v>2</v>
      </c>
      <c r="O9" s="236" t="s">
        <v>2</v>
      </c>
      <c r="P9" s="236" t="s">
        <v>2</v>
      </c>
    </row>
    <row r="10" spans="1:16" x14ac:dyDescent="0.3">
      <c r="A10" s="235"/>
      <c r="B10" s="235">
        <v>1881</v>
      </c>
      <c r="C10" s="236" t="s">
        <v>2</v>
      </c>
      <c r="D10" s="236" t="s">
        <v>2</v>
      </c>
      <c r="E10" s="236" t="s">
        <v>2</v>
      </c>
      <c r="F10" s="236" t="s">
        <v>2</v>
      </c>
      <c r="G10" s="236" t="s">
        <v>2</v>
      </c>
      <c r="H10" s="236" t="s">
        <v>2</v>
      </c>
      <c r="I10" s="236" t="s">
        <v>2</v>
      </c>
      <c r="J10" s="236" t="s">
        <v>2</v>
      </c>
      <c r="K10" s="236" t="s">
        <v>2</v>
      </c>
      <c r="L10" s="236" t="s">
        <v>2</v>
      </c>
      <c r="N10" s="236" t="s">
        <v>2</v>
      </c>
      <c r="O10" s="236" t="s">
        <v>2</v>
      </c>
      <c r="P10" s="236" t="s">
        <v>2</v>
      </c>
    </row>
    <row r="11" spans="1:16" x14ac:dyDescent="0.3">
      <c r="A11" s="235"/>
      <c r="B11" s="235">
        <v>1882</v>
      </c>
      <c r="C11" s="236" t="s">
        <v>2</v>
      </c>
      <c r="D11" s="236" t="s">
        <v>2</v>
      </c>
      <c r="E11" s="236" t="s">
        <v>2</v>
      </c>
      <c r="F11" s="236" t="s">
        <v>2</v>
      </c>
      <c r="G11" s="236" t="s">
        <v>2</v>
      </c>
      <c r="H11" s="236" t="s">
        <v>2</v>
      </c>
      <c r="I11" s="236" t="s">
        <v>2</v>
      </c>
      <c r="J11" s="236" t="s">
        <v>2</v>
      </c>
      <c r="K11" s="236" t="s">
        <v>2</v>
      </c>
      <c r="L11" s="236" t="s">
        <v>2</v>
      </c>
      <c r="N11" s="236" t="s">
        <v>2</v>
      </c>
      <c r="O11" s="236" t="s">
        <v>2</v>
      </c>
      <c r="P11" s="236" t="s">
        <v>2</v>
      </c>
    </row>
    <row r="12" spans="1:16" x14ac:dyDescent="0.3">
      <c r="A12" s="235"/>
      <c r="B12" s="235">
        <v>1883</v>
      </c>
      <c r="C12" s="236" t="s">
        <v>2</v>
      </c>
      <c r="D12" s="236" t="s">
        <v>2</v>
      </c>
      <c r="E12" s="236" t="s">
        <v>2</v>
      </c>
      <c r="F12" s="236" t="s">
        <v>2</v>
      </c>
      <c r="G12" s="236" t="s">
        <v>2</v>
      </c>
      <c r="H12" s="236" t="s">
        <v>2</v>
      </c>
      <c r="I12" s="236" t="s">
        <v>2</v>
      </c>
      <c r="J12" s="236" t="s">
        <v>2</v>
      </c>
      <c r="K12" s="236" t="s">
        <v>2</v>
      </c>
      <c r="L12" s="236" t="s">
        <v>2</v>
      </c>
      <c r="N12" s="236" t="s">
        <v>2</v>
      </c>
      <c r="O12" s="236" t="s">
        <v>2</v>
      </c>
      <c r="P12" s="236" t="s">
        <v>2</v>
      </c>
    </row>
    <row r="13" spans="1:16" x14ac:dyDescent="0.3">
      <c r="A13" s="235"/>
      <c r="B13" s="235">
        <v>1884</v>
      </c>
      <c r="C13" s="236" t="s">
        <v>2</v>
      </c>
      <c r="D13" s="236" t="s">
        <v>2</v>
      </c>
      <c r="E13" s="236" t="s">
        <v>2</v>
      </c>
      <c r="F13" s="236" t="s">
        <v>2</v>
      </c>
      <c r="G13" s="236" t="s">
        <v>2</v>
      </c>
      <c r="H13" s="236" t="s">
        <v>2</v>
      </c>
      <c r="I13" s="236" t="s">
        <v>2</v>
      </c>
      <c r="J13" s="236" t="s">
        <v>2</v>
      </c>
      <c r="K13" s="236" t="s">
        <v>2</v>
      </c>
      <c r="L13" s="236" t="s">
        <v>2</v>
      </c>
      <c r="N13" s="236" t="s">
        <v>2</v>
      </c>
      <c r="O13" s="236" t="s">
        <v>2</v>
      </c>
      <c r="P13" s="236" t="s">
        <v>2</v>
      </c>
    </row>
    <row r="14" spans="1:16" x14ac:dyDescent="0.3">
      <c r="A14" s="235"/>
      <c r="B14" s="235">
        <v>1885</v>
      </c>
      <c r="C14" s="236" t="s">
        <v>2</v>
      </c>
      <c r="D14" s="236" t="s">
        <v>2</v>
      </c>
      <c r="E14" s="236" t="s">
        <v>2</v>
      </c>
      <c r="F14" s="236" t="s">
        <v>2</v>
      </c>
      <c r="G14" s="236" t="s">
        <v>2</v>
      </c>
      <c r="H14" s="236" t="s">
        <v>2</v>
      </c>
      <c r="I14" s="236" t="s">
        <v>2</v>
      </c>
      <c r="J14" s="236" t="s">
        <v>2</v>
      </c>
      <c r="K14" s="236" t="s">
        <v>2</v>
      </c>
      <c r="L14" s="236" t="s">
        <v>2</v>
      </c>
      <c r="N14" s="236" t="s">
        <v>2</v>
      </c>
      <c r="O14" s="236" t="s">
        <v>2</v>
      </c>
      <c r="P14" s="236" t="s">
        <v>2</v>
      </c>
    </row>
    <row r="15" spans="1:16" x14ac:dyDescent="0.3">
      <c r="A15" s="235"/>
      <c r="B15" s="235">
        <v>1886</v>
      </c>
      <c r="C15" s="236" t="s">
        <v>2</v>
      </c>
      <c r="D15" s="236" t="s">
        <v>2</v>
      </c>
      <c r="E15" s="236" t="s">
        <v>2</v>
      </c>
      <c r="F15" s="236" t="s">
        <v>2</v>
      </c>
      <c r="G15" s="236" t="s">
        <v>2</v>
      </c>
      <c r="H15" s="236" t="s">
        <v>2</v>
      </c>
      <c r="I15" s="236" t="s">
        <v>2</v>
      </c>
      <c r="J15" s="236" t="s">
        <v>2</v>
      </c>
      <c r="K15" s="236" t="s">
        <v>2</v>
      </c>
      <c r="L15" s="236" t="s">
        <v>2</v>
      </c>
      <c r="N15" s="236" t="s">
        <v>2</v>
      </c>
      <c r="O15" s="236" t="s">
        <v>2</v>
      </c>
      <c r="P15" s="236" t="s">
        <v>2</v>
      </c>
    </row>
    <row r="16" spans="1:16" x14ac:dyDescent="0.3">
      <c r="A16" s="235"/>
      <c r="B16" s="235">
        <v>1887</v>
      </c>
      <c r="C16" s="236" t="s">
        <v>2</v>
      </c>
      <c r="D16" s="236" t="s">
        <v>2</v>
      </c>
      <c r="E16" s="236" t="s">
        <v>2</v>
      </c>
      <c r="F16" s="236" t="s">
        <v>2</v>
      </c>
      <c r="G16" s="236" t="s">
        <v>2</v>
      </c>
      <c r="H16" s="236" t="s">
        <v>2</v>
      </c>
      <c r="I16" s="236" t="s">
        <v>2</v>
      </c>
      <c r="J16" s="236" t="s">
        <v>2</v>
      </c>
      <c r="K16" s="236" t="s">
        <v>2</v>
      </c>
      <c r="L16" s="236" t="s">
        <v>2</v>
      </c>
      <c r="N16" s="236" t="s">
        <v>2</v>
      </c>
      <c r="O16" s="236" t="s">
        <v>2</v>
      </c>
      <c r="P16" s="236" t="s">
        <v>2</v>
      </c>
    </row>
    <row r="17" spans="1:16" x14ac:dyDescent="0.3">
      <c r="A17" s="235"/>
      <c r="B17" s="235">
        <v>1888</v>
      </c>
      <c r="C17" s="236" t="s">
        <v>2</v>
      </c>
      <c r="D17" s="236" t="s">
        <v>2</v>
      </c>
      <c r="E17" s="236" t="s">
        <v>2</v>
      </c>
      <c r="F17" s="236" t="s">
        <v>2</v>
      </c>
      <c r="G17" s="236" t="s">
        <v>2</v>
      </c>
      <c r="H17" s="236" t="s">
        <v>2</v>
      </c>
      <c r="I17" s="236" t="s">
        <v>2</v>
      </c>
      <c r="J17" s="236" t="s">
        <v>2</v>
      </c>
      <c r="K17" s="236" t="s">
        <v>2</v>
      </c>
      <c r="L17" s="236" t="s">
        <v>2</v>
      </c>
      <c r="N17" s="236" t="s">
        <v>2</v>
      </c>
      <c r="O17" s="236" t="s">
        <v>2</v>
      </c>
      <c r="P17" s="236" t="s">
        <v>2</v>
      </c>
    </row>
    <row r="18" spans="1:16" x14ac:dyDescent="0.3">
      <c r="A18" s="235"/>
      <c r="B18" s="235">
        <v>1889</v>
      </c>
      <c r="C18" s="236" t="s">
        <v>2</v>
      </c>
      <c r="D18" s="236" t="s">
        <v>2</v>
      </c>
      <c r="E18" s="236" t="s">
        <v>2</v>
      </c>
      <c r="F18" s="236" t="s">
        <v>2</v>
      </c>
      <c r="G18" s="236" t="s">
        <v>2</v>
      </c>
      <c r="H18" s="236" t="s">
        <v>2</v>
      </c>
      <c r="I18" s="236" t="s">
        <v>2</v>
      </c>
      <c r="J18" s="236" t="s">
        <v>2</v>
      </c>
      <c r="K18" s="236" t="s">
        <v>2</v>
      </c>
      <c r="L18" s="236" t="s">
        <v>2</v>
      </c>
      <c r="N18" s="236" t="s">
        <v>2</v>
      </c>
      <c r="O18" s="236" t="s">
        <v>2</v>
      </c>
      <c r="P18" s="236" t="s">
        <v>2</v>
      </c>
    </row>
    <row r="19" spans="1:16" x14ac:dyDescent="0.3">
      <c r="A19" s="235"/>
      <c r="B19" s="235">
        <v>1890</v>
      </c>
      <c r="C19" s="236" t="s">
        <v>2</v>
      </c>
      <c r="D19" s="236" t="s">
        <v>2</v>
      </c>
      <c r="E19" s="236" t="s">
        <v>2</v>
      </c>
      <c r="F19" s="236" t="s">
        <v>2</v>
      </c>
      <c r="G19" s="236" t="s">
        <v>2</v>
      </c>
      <c r="H19" s="236" t="s">
        <v>2</v>
      </c>
      <c r="I19" s="236" t="s">
        <v>2</v>
      </c>
      <c r="J19" s="236" t="s">
        <v>2</v>
      </c>
      <c r="K19" s="236" t="s">
        <v>2</v>
      </c>
      <c r="L19" s="236" t="s">
        <v>2</v>
      </c>
      <c r="N19" s="236" t="s">
        <v>2</v>
      </c>
      <c r="O19" s="236" t="s">
        <v>2</v>
      </c>
      <c r="P19" s="236" t="s">
        <v>2</v>
      </c>
    </row>
    <row r="20" spans="1:16" x14ac:dyDescent="0.3">
      <c r="A20" s="235"/>
      <c r="B20" s="235">
        <v>1891</v>
      </c>
      <c r="C20" s="236" t="s">
        <v>2</v>
      </c>
      <c r="D20" s="236" t="s">
        <v>2</v>
      </c>
      <c r="E20" s="236" t="s">
        <v>2</v>
      </c>
      <c r="F20" s="236" t="s">
        <v>2</v>
      </c>
      <c r="G20" s="236" t="s">
        <v>2</v>
      </c>
      <c r="H20" s="236" t="s">
        <v>2</v>
      </c>
      <c r="I20" s="236" t="s">
        <v>2</v>
      </c>
      <c r="J20" s="236" t="s">
        <v>2</v>
      </c>
      <c r="K20" s="236" t="s">
        <v>2</v>
      </c>
      <c r="L20" s="236" t="s">
        <v>2</v>
      </c>
      <c r="N20" s="236" t="s">
        <v>2</v>
      </c>
      <c r="O20" s="236" t="s">
        <v>2</v>
      </c>
      <c r="P20" s="236" t="s">
        <v>2</v>
      </c>
    </row>
    <row r="21" spans="1:16" x14ac:dyDescent="0.3">
      <c r="A21" s="235"/>
      <c r="B21" s="235">
        <v>1892</v>
      </c>
      <c r="C21" s="236" t="s">
        <v>2</v>
      </c>
      <c r="D21" s="236" t="s">
        <v>2</v>
      </c>
      <c r="E21" s="236" t="s">
        <v>2</v>
      </c>
      <c r="F21" s="236" t="s">
        <v>2</v>
      </c>
      <c r="G21" s="236" t="s">
        <v>2</v>
      </c>
      <c r="H21" s="236" t="s">
        <v>2</v>
      </c>
      <c r="I21" s="236" t="s">
        <v>2</v>
      </c>
      <c r="J21" s="236" t="s">
        <v>2</v>
      </c>
      <c r="K21" s="236" t="s">
        <v>2</v>
      </c>
      <c r="L21" s="236" t="s">
        <v>2</v>
      </c>
      <c r="N21" s="236" t="s">
        <v>2</v>
      </c>
      <c r="O21" s="236" t="s">
        <v>2</v>
      </c>
      <c r="P21" s="236" t="s">
        <v>2</v>
      </c>
    </row>
    <row r="22" spans="1:16" x14ac:dyDescent="0.3">
      <c r="A22" s="235"/>
      <c r="B22" s="235">
        <v>1893</v>
      </c>
      <c r="C22" s="236" t="s">
        <v>2</v>
      </c>
      <c r="D22" s="236" t="s">
        <v>2</v>
      </c>
      <c r="E22" s="236" t="s">
        <v>2</v>
      </c>
      <c r="F22" s="236" t="s">
        <v>2</v>
      </c>
      <c r="G22" s="236" t="s">
        <v>2</v>
      </c>
      <c r="H22" s="236" t="s">
        <v>2</v>
      </c>
      <c r="I22" s="236" t="s">
        <v>2</v>
      </c>
      <c r="J22" s="236" t="s">
        <v>2</v>
      </c>
      <c r="K22" s="236" t="s">
        <v>2</v>
      </c>
      <c r="L22" s="236" t="s">
        <v>2</v>
      </c>
      <c r="N22" s="236" t="s">
        <v>2</v>
      </c>
      <c r="O22" s="236" t="s">
        <v>2</v>
      </c>
      <c r="P22" s="236" t="s">
        <v>2</v>
      </c>
    </row>
    <row r="23" spans="1:16" x14ac:dyDescent="0.3">
      <c r="A23" s="235"/>
      <c r="B23" s="235">
        <v>1894</v>
      </c>
      <c r="C23" s="236" t="s">
        <v>2</v>
      </c>
      <c r="D23" s="236" t="s">
        <v>2</v>
      </c>
      <c r="E23" s="236" t="s">
        <v>2</v>
      </c>
      <c r="F23" s="236" t="s">
        <v>2</v>
      </c>
      <c r="G23" s="236" t="s">
        <v>2</v>
      </c>
      <c r="H23" s="236" t="s">
        <v>2</v>
      </c>
      <c r="I23" s="236" t="s">
        <v>2</v>
      </c>
      <c r="J23" s="236" t="s">
        <v>2</v>
      </c>
      <c r="K23" s="236" t="s">
        <v>2</v>
      </c>
      <c r="L23" s="236" t="s">
        <v>2</v>
      </c>
      <c r="N23" s="236" t="s">
        <v>2</v>
      </c>
      <c r="O23" s="236" t="s">
        <v>2</v>
      </c>
      <c r="P23" s="236" t="s">
        <v>2</v>
      </c>
    </row>
    <row r="24" spans="1:16" x14ac:dyDescent="0.3">
      <c r="A24" s="235"/>
      <c r="B24" s="235">
        <v>1895</v>
      </c>
      <c r="C24" s="236" t="s">
        <v>2</v>
      </c>
      <c r="D24" s="236" t="s">
        <v>2</v>
      </c>
      <c r="E24" s="236" t="s">
        <v>2</v>
      </c>
      <c r="F24" s="236" t="s">
        <v>2</v>
      </c>
      <c r="G24" s="236" t="s">
        <v>2</v>
      </c>
      <c r="H24" s="236" t="s">
        <v>2</v>
      </c>
      <c r="I24" s="236" t="s">
        <v>2</v>
      </c>
      <c r="J24" s="236" t="s">
        <v>2</v>
      </c>
      <c r="K24" s="236" t="s">
        <v>2</v>
      </c>
      <c r="L24" s="236" t="s">
        <v>2</v>
      </c>
      <c r="N24" s="236" t="s">
        <v>2</v>
      </c>
      <c r="O24" s="236" t="s">
        <v>2</v>
      </c>
      <c r="P24" s="236" t="s">
        <v>2</v>
      </c>
    </row>
    <row r="25" spans="1:16" x14ac:dyDescent="0.3">
      <c r="A25" s="235"/>
      <c r="B25" s="235">
        <v>1896</v>
      </c>
      <c r="C25" s="236" t="s">
        <v>2</v>
      </c>
      <c r="D25" s="236" t="s">
        <v>2</v>
      </c>
      <c r="E25" s="236" t="s">
        <v>2</v>
      </c>
      <c r="F25" s="236" t="s">
        <v>2</v>
      </c>
      <c r="G25" s="236" t="s">
        <v>2</v>
      </c>
      <c r="H25" s="236" t="s">
        <v>2</v>
      </c>
      <c r="I25" s="236" t="s">
        <v>2</v>
      </c>
      <c r="J25" s="236" t="s">
        <v>2</v>
      </c>
      <c r="K25" s="236" t="s">
        <v>2</v>
      </c>
      <c r="L25" s="236" t="s">
        <v>2</v>
      </c>
      <c r="N25" s="236" t="s">
        <v>2</v>
      </c>
      <c r="O25" s="236" t="s">
        <v>2</v>
      </c>
      <c r="P25" s="236" t="s">
        <v>2</v>
      </c>
    </row>
    <row r="26" spans="1:16" x14ac:dyDescent="0.3">
      <c r="A26" s="235"/>
      <c r="B26" s="235">
        <v>1897</v>
      </c>
      <c r="C26" s="236" t="s">
        <v>2</v>
      </c>
      <c r="D26" s="236" t="s">
        <v>2</v>
      </c>
      <c r="E26" s="236" t="s">
        <v>2</v>
      </c>
      <c r="F26" s="236" t="s">
        <v>2</v>
      </c>
      <c r="G26" s="236" t="s">
        <v>2</v>
      </c>
      <c r="H26" s="236" t="s">
        <v>2</v>
      </c>
      <c r="I26" s="236" t="s">
        <v>2</v>
      </c>
      <c r="J26" s="236" t="s">
        <v>2</v>
      </c>
      <c r="K26" s="236" t="s">
        <v>2</v>
      </c>
      <c r="L26" s="236" t="s">
        <v>2</v>
      </c>
      <c r="N26" s="236" t="s">
        <v>2</v>
      </c>
      <c r="O26" s="236" t="s">
        <v>2</v>
      </c>
      <c r="P26" s="236" t="s">
        <v>2</v>
      </c>
    </row>
    <row r="27" spans="1:16" x14ac:dyDescent="0.3">
      <c r="A27" s="235"/>
      <c r="B27" s="235">
        <v>1898</v>
      </c>
      <c r="C27" s="236" t="s">
        <v>2</v>
      </c>
      <c r="D27" s="236" t="s">
        <v>2</v>
      </c>
      <c r="E27" s="236" t="s">
        <v>2</v>
      </c>
      <c r="F27" s="236" t="s">
        <v>2</v>
      </c>
      <c r="G27" s="236" t="s">
        <v>2</v>
      </c>
      <c r="H27" s="236" t="s">
        <v>2</v>
      </c>
      <c r="I27" s="236" t="s">
        <v>2</v>
      </c>
      <c r="J27" s="236" t="s">
        <v>2</v>
      </c>
      <c r="K27" s="236" t="s">
        <v>2</v>
      </c>
      <c r="L27" s="236" t="s">
        <v>2</v>
      </c>
      <c r="N27" s="236" t="s">
        <v>2</v>
      </c>
      <c r="O27" s="236" t="s">
        <v>2</v>
      </c>
      <c r="P27" s="236" t="s">
        <v>2</v>
      </c>
    </row>
    <row r="28" spans="1:16" x14ac:dyDescent="0.3">
      <c r="A28" s="235"/>
      <c r="B28" s="235">
        <v>1899</v>
      </c>
      <c r="C28" s="236" t="s">
        <v>2</v>
      </c>
      <c r="D28" s="236" t="s">
        <v>2</v>
      </c>
      <c r="E28" s="236" t="s">
        <v>2</v>
      </c>
      <c r="F28" s="236" t="s">
        <v>2</v>
      </c>
      <c r="G28" s="236" t="s">
        <v>2</v>
      </c>
      <c r="H28" s="236" t="s">
        <v>2</v>
      </c>
      <c r="I28" s="236" t="s">
        <v>2</v>
      </c>
      <c r="J28" s="236" t="s">
        <v>2</v>
      </c>
      <c r="K28" s="236" t="s">
        <v>2</v>
      </c>
      <c r="L28" s="236" t="s">
        <v>2</v>
      </c>
      <c r="N28" s="236" t="s">
        <v>2</v>
      </c>
      <c r="O28" s="236" t="s">
        <v>2</v>
      </c>
      <c r="P28" s="236" t="s">
        <v>2</v>
      </c>
    </row>
    <row r="29" spans="1:16" x14ac:dyDescent="0.3">
      <c r="A29" s="235"/>
      <c r="B29" s="235">
        <v>1900</v>
      </c>
      <c r="C29" s="236" t="s">
        <v>2</v>
      </c>
      <c r="D29" s="236" t="s">
        <v>2</v>
      </c>
      <c r="E29" s="236" t="s">
        <v>2</v>
      </c>
      <c r="F29" s="236" t="s">
        <v>2</v>
      </c>
      <c r="G29" s="236" t="s">
        <v>2</v>
      </c>
      <c r="H29" s="236" t="s">
        <v>2</v>
      </c>
      <c r="I29" s="236" t="s">
        <v>2</v>
      </c>
      <c r="J29" s="236" t="s">
        <v>2</v>
      </c>
      <c r="K29" s="236" t="s">
        <v>2</v>
      </c>
      <c r="L29" s="236" t="s">
        <v>2</v>
      </c>
      <c r="N29" s="236" t="s">
        <v>2</v>
      </c>
      <c r="O29" s="236" t="s">
        <v>2</v>
      </c>
      <c r="P29" s="236" t="s">
        <v>2</v>
      </c>
    </row>
    <row r="30" spans="1:16" x14ac:dyDescent="0.3">
      <c r="A30" s="235"/>
      <c r="B30" s="235">
        <v>1901</v>
      </c>
      <c r="C30" s="236" t="s">
        <v>2</v>
      </c>
      <c r="D30" s="236" t="s">
        <v>2</v>
      </c>
      <c r="E30" s="236" t="s">
        <v>2</v>
      </c>
      <c r="F30" s="236" t="s">
        <v>2</v>
      </c>
      <c r="G30" s="236" t="s">
        <v>2</v>
      </c>
      <c r="H30" s="236" t="s">
        <v>2</v>
      </c>
      <c r="I30" s="236" t="s">
        <v>2</v>
      </c>
      <c r="J30" s="236" t="s">
        <v>2</v>
      </c>
      <c r="K30" s="236" t="s">
        <v>2</v>
      </c>
      <c r="L30" s="236" t="s">
        <v>2</v>
      </c>
      <c r="N30" s="236" t="s">
        <v>2</v>
      </c>
      <c r="O30" s="236" t="s">
        <v>2</v>
      </c>
      <c r="P30" s="236" t="s">
        <v>2</v>
      </c>
    </row>
    <row r="31" spans="1:16" x14ac:dyDescent="0.3">
      <c r="A31" s="235"/>
      <c r="B31" s="235">
        <v>1902</v>
      </c>
      <c r="C31" s="236" t="s">
        <v>2</v>
      </c>
      <c r="D31" s="236" t="s">
        <v>2</v>
      </c>
      <c r="E31" s="236" t="s">
        <v>2</v>
      </c>
      <c r="F31" s="236" t="s">
        <v>2</v>
      </c>
      <c r="G31" s="236" t="s">
        <v>2</v>
      </c>
      <c r="H31" s="236" t="s">
        <v>2</v>
      </c>
      <c r="I31" s="236" t="s">
        <v>2</v>
      </c>
      <c r="J31" s="236" t="s">
        <v>2</v>
      </c>
      <c r="K31" s="236" t="s">
        <v>2</v>
      </c>
      <c r="L31" s="236" t="s">
        <v>2</v>
      </c>
      <c r="N31" s="236" t="s">
        <v>2</v>
      </c>
      <c r="O31" s="236" t="s">
        <v>2</v>
      </c>
      <c r="P31" s="236" t="s">
        <v>2</v>
      </c>
    </row>
    <row r="32" spans="1:16" x14ac:dyDescent="0.3">
      <c r="A32" s="235"/>
      <c r="B32" s="235">
        <v>1903</v>
      </c>
      <c r="C32" s="236" t="s">
        <v>2</v>
      </c>
      <c r="D32" s="236" t="s">
        <v>2</v>
      </c>
      <c r="E32" s="236" t="s">
        <v>2</v>
      </c>
      <c r="F32" s="236" t="s">
        <v>2</v>
      </c>
      <c r="G32" s="236" t="s">
        <v>2</v>
      </c>
      <c r="H32" s="236" t="s">
        <v>2</v>
      </c>
      <c r="I32" s="236" t="s">
        <v>2</v>
      </c>
      <c r="J32" s="236" t="s">
        <v>2</v>
      </c>
      <c r="K32" s="236" t="s">
        <v>2</v>
      </c>
      <c r="L32" s="236" t="s">
        <v>2</v>
      </c>
      <c r="N32" s="236" t="s">
        <v>2</v>
      </c>
      <c r="O32" s="236" t="s">
        <v>2</v>
      </c>
      <c r="P32" s="236" t="s">
        <v>2</v>
      </c>
    </row>
    <row r="33" spans="1:16" x14ac:dyDescent="0.3">
      <c r="A33" s="235"/>
      <c r="B33" s="235">
        <v>1904</v>
      </c>
      <c r="C33" s="236" t="s">
        <v>2</v>
      </c>
      <c r="D33" s="236" t="s">
        <v>2</v>
      </c>
      <c r="E33" s="236" t="s">
        <v>2</v>
      </c>
      <c r="F33" s="236" t="s">
        <v>2</v>
      </c>
      <c r="G33" s="236" t="s">
        <v>2</v>
      </c>
      <c r="H33" s="236" t="s">
        <v>2</v>
      </c>
      <c r="I33" s="236" t="s">
        <v>2</v>
      </c>
      <c r="J33" s="236" t="s">
        <v>2</v>
      </c>
      <c r="K33" s="236" t="s">
        <v>2</v>
      </c>
      <c r="L33" s="236" t="s">
        <v>2</v>
      </c>
      <c r="N33" s="236" t="s">
        <v>2</v>
      </c>
      <c r="O33" s="236" t="s">
        <v>2</v>
      </c>
      <c r="P33" s="236" t="s">
        <v>2</v>
      </c>
    </row>
    <row r="34" spans="1:16" x14ac:dyDescent="0.3">
      <c r="A34" s="235"/>
      <c r="B34" s="235">
        <v>1905</v>
      </c>
      <c r="C34" s="236" t="s">
        <v>2</v>
      </c>
      <c r="D34" s="236" t="s">
        <v>2</v>
      </c>
      <c r="E34" s="236" t="s">
        <v>2</v>
      </c>
      <c r="F34" s="236" t="s">
        <v>2</v>
      </c>
      <c r="G34" s="236" t="s">
        <v>2</v>
      </c>
      <c r="H34" s="236" t="s">
        <v>2</v>
      </c>
      <c r="I34" s="236" t="s">
        <v>2</v>
      </c>
      <c r="J34" s="236" t="s">
        <v>2</v>
      </c>
      <c r="K34" s="236" t="s">
        <v>2</v>
      </c>
      <c r="L34" s="236" t="s">
        <v>2</v>
      </c>
      <c r="N34" s="236" t="s">
        <v>2</v>
      </c>
      <c r="O34" s="236" t="s">
        <v>2</v>
      </c>
      <c r="P34" s="236" t="s">
        <v>2</v>
      </c>
    </row>
    <row r="35" spans="1:16" x14ac:dyDescent="0.3">
      <c r="A35" s="235"/>
      <c r="B35" s="235">
        <v>1906</v>
      </c>
      <c r="C35" s="236" t="s">
        <v>2</v>
      </c>
      <c r="D35" s="236" t="s">
        <v>2</v>
      </c>
      <c r="E35" s="236" t="s">
        <v>2</v>
      </c>
      <c r="F35" s="236" t="s">
        <v>2</v>
      </c>
      <c r="G35" s="236" t="s">
        <v>2</v>
      </c>
      <c r="H35" s="236" t="s">
        <v>2</v>
      </c>
      <c r="I35" s="236" t="s">
        <v>2</v>
      </c>
      <c r="J35" s="236" t="s">
        <v>2</v>
      </c>
      <c r="K35" s="236" t="s">
        <v>2</v>
      </c>
      <c r="L35" s="236" t="s">
        <v>2</v>
      </c>
      <c r="N35" s="236" t="s">
        <v>2</v>
      </c>
      <c r="O35" s="236" t="s">
        <v>2</v>
      </c>
      <c r="P35" s="236" t="s">
        <v>2</v>
      </c>
    </row>
    <row r="36" spans="1:16" x14ac:dyDescent="0.3">
      <c r="A36" s="235"/>
      <c r="B36" s="235">
        <v>1907</v>
      </c>
      <c r="C36" s="236" t="s">
        <v>2</v>
      </c>
      <c r="D36" s="236" t="s">
        <v>2</v>
      </c>
      <c r="E36" s="236" t="s">
        <v>2</v>
      </c>
      <c r="F36" s="236" t="s">
        <v>2</v>
      </c>
      <c r="G36" s="236" t="s">
        <v>2</v>
      </c>
      <c r="H36" s="236" t="s">
        <v>2</v>
      </c>
      <c r="I36" s="236" t="s">
        <v>2</v>
      </c>
      <c r="J36" s="236" t="s">
        <v>2</v>
      </c>
      <c r="K36" s="236" t="s">
        <v>2</v>
      </c>
      <c r="L36" s="236" t="s">
        <v>2</v>
      </c>
      <c r="N36" s="236" t="s">
        <v>2</v>
      </c>
      <c r="O36" s="236" t="s">
        <v>2</v>
      </c>
      <c r="P36" s="236" t="s">
        <v>2</v>
      </c>
    </row>
    <row r="37" spans="1:16" x14ac:dyDescent="0.3">
      <c r="A37" s="235"/>
      <c r="B37" s="235">
        <v>1908</v>
      </c>
      <c r="C37" s="236" t="s">
        <v>2</v>
      </c>
      <c r="D37" s="236" t="s">
        <v>2</v>
      </c>
      <c r="E37" s="236" t="s">
        <v>2</v>
      </c>
      <c r="F37" s="236" t="s">
        <v>2</v>
      </c>
      <c r="G37" s="236" t="s">
        <v>2</v>
      </c>
      <c r="H37" s="236" t="s">
        <v>2</v>
      </c>
      <c r="I37" s="236" t="s">
        <v>2</v>
      </c>
      <c r="J37" s="236" t="s">
        <v>2</v>
      </c>
      <c r="K37" s="236" t="s">
        <v>2</v>
      </c>
      <c r="L37" s="236" t="s">
        <v>2</v>
      </c>
      <c r="N37" s="236" t="s">
        <v>2</v>
      </c>
      <c r="O37" s="236" t="s">
        <v>2</v>
      </c>
      <c r="P37" s="236" t="s">
        <v>2</v>
      </c>
    </row>
    <row r="38" spans="1:16" x14ac:dyDescent="0.3">
      <c r="A38" s="235"/>
      <c r="B38" s="235">
        <v>1909</v>
      </c>
      <c r="C38" s="236" t="s">
        <v>2</v>
      </c>
      <c r="D38" s="236" t="s">
        <v>2</v>
      </c>
      <c r="E38" s="236" t="s">
        <v>2</v>
      </c>
      <c r="F38" s="236" t="s">
        <v>2</v>
      </c>
      <c r="G38" s="236" t="s">
        <v>2</v>
      </c>
      <c r="H38" s="236" t="s">
        <v>2</v>
      </c>
      <c r="I38" s="236" t="s">
        <v>2</v>
      </c>
      <c r="J38" s="236" t="s">
        <v>2</v>
      </c>
      <c r="K38" s="236" t="s">
        <v>2</v>
      </c>
      <c r="L38" s="236" t="s">
        <v>2</v>
      </c>
      <c r="N38" s="236" t="s">
        <v>2</v>
      </c>
      <c r="O38" s="236" t="s">
        <v>2</v>
      </c>
      <c r="P38" s="236" t="s">
        <v>2</v>
      </c>
    </row>
    <row r="39" spans="1:16" x14ac:dyDescent="0.3">
      <c r="A39" s="235"/>
      <c r="B39" s="235">
        <v>1910</v>
      </c>
      <c r="C39" s="236" t="s">
        <v>2</v>
      </c>
      <c r="D39" s="236" t="s">
        <v>2</v>
      </c>
      <c r="E39" s="236" t="s">
        <v>2</v>
      </c>
      <c r="F39" s="236" t="s">
        <v>2</v>
      </c>
      <c r="G39" s="236" t="s">
        <v>2</v>
      </c>
      <c r="H39" s="236" t="s">
        <v>2</v>
      </c>
      <c r="I39" s="236" t="s">
        <v>2</v>
      </c>
      <c r="J39" s="236" t="s">
        <v>2</v>
      </c>
      <c r="K39" s="236" t="s">
        <v>2</v>
      </c>
      <c r="L39" s="236" t="s">
        <v>2</v>
      </c>
      <c r="N39" s="236" t="s">
        <v>2</v>
      </c>
      <c r="O39" s="236" t="s">
        <v>2</v>
      </c>
      <c r="P39" s="236" t="s">
        <v>2</v>
      </c>
    </row>
    <row r="40" spans="1:16" x14ac:dyDescent="0.3">
      <c r="A40" s="235"/>
      <c r="B40" s="235">
        <v>1911</v>
      </c>
      <c r="C40" s="236" t="s">
        <v>2</v>
      </c>
      <c r="D40" s="236" t="s">
        <v>2</v>
      </c>
      <c r="E40" s="236" t="s">
        <v>2</v>
      </c>
      <c r="F40" s="236" t="s">
        <v>2</v>
      </c>
      <c r="G40" s="236" t="s">
        <v>2</v>
      </c>
      <c r="H40" s="236" t="s">
        <v>2</v>
      </c>
      <c r="I40" s="236" t="s">
        <v>2</v>
      </c>
      <c r="J40" s="236" t="s">
        <v>2</v>
      </c>
      <c r="K40" s="236" t="s">
        <v>2</v>
      </c>
      <c r="L40" s="236" t="s">
        <v>2</v>
      </c>
      <c r="N40" s="236" t="s">
        <v>2</v>
      </c>
      <c r="O40" s="236" t="s">
        <v>2</v>
      </c>
      <c r="P40" s="236" t="s">
        <v>2</v>
      </c>
    </row>
    <row r="41" spans="1:16" x14ac:dyDescent="0.3">
      <c r="A41" s="235"/>
      <c r="B41" s="235">
        <v>1912</v>
      </c>
      <c r="C41" s="236" t="s">
        <v>2</v>
      </c>
      <c r="D41" s="236" t="s">
        <v>2</v>
      </c>
      <c r="E41" s="236" t="s">
        <v>2</v>
      </c>
      <c r="F41" s="236" t="s">
        <v>2</v>
      </c>
      <c r="G41" s="236" t="s">
        <v>2</v>
      </c>
      <c r="H41" s="236" t="s">
        <v>2</v>
      </c>
      <c r="I41" s="236" t="s">
        <v>2</v>
      </c>
      <c r="J41" s="236" t="s">
        <v>2</v>
      </c>
      <c r="K41" s="236" t="s">
        <v>2</v>
      </c>
      <c r="L41" s="236" t="s">
        <v>2</v>
      </c>
      <c r="N41" s="236" t="s">
        <v>2</v>
      </c>
      <c r="O41" s="236" t="s">
        <v>2</v>
      </c>
      <c r="P41" s="236" t="s">
        <v>2</v>
      </c>
    </row>
    <row r="42" spans="1:16" x14ac:dyDescent="0.3">
      <c r="A42" s="235"/>
      <c r="B42" s="235">
        <v>1913</v>
      </c>
      <c r="C42" s="236" t="s">
        <v>2</v>
      </c>
      <c r="D42" s="236" t="s">
        <v>2</v>
      </c>
      <c r="E42" s="236" t="s">
        <v>2</v>
      </c>
      <c r="F42" s="236" t="s">
        <v>2</v>
      </c>
      <c r="G42" s="236" t="s">
        <v>2</v>
      </c>
      <c r="H42" s="236" t="s">
        <v>2</v>
      </c>
      <c r="I42" s="236" t="s">
        <v>2</v>
      </c>
      <c r="J42" s="236" t="s">
        <v>2</v>
      </c>
      <c r="K42" s="236" t="s">
        <v>2</v>
      </c>
      <c r="L42" s="236" t="s">
        <v>2</v>
      </c>
      <c r="N42" s="236" t="s">
        <v>2</v>
      </c>
      <c r="O42" s="236" t="s">
        <v>2</v>
      </c>
      <c r="P42" s="236" t="s">
        <v>2</v>
      </c>
    </row>
    <row r="43" spans="1:16" x14ac:dyDescent="0.3">
      <c r="A43" s="235"/>
      <c r="B43" s="235">
        <v>1914</v>
      </c>
      <c r="C43" s="236" t="s">
        <v>2</v>
      </c>
      <c r="D43" s="236" t="s">
        <v>2</v>
      </c>
      <c r="E43" s="236" t="s">
        <v>2</v>
      </c>
      <c r="F43" s="236" t="s">
        <v>2</v>
      </c>
      <c r="G43" s="236" t="s">
        <v>2</v>
      </c>
      <c r="H43" s="236" t="s">
        <v>2</v>
      </c>
      <c r="I43" s="236" t="s">
        <v>2</v>
      </c>
      <c r="J43" s="236" t="s">
        <v>2</v>
      </c>
      <c r="K43" s="236" t="s">
        <v>2</v>
      </c>
      <c r="L43" s="236" t="s">
        <v>2</v>
      </c>
      <c r="N43" s="236" t="s">
        <v>2</v>
      </c>
      <c r="O43" s="236" t="s">
        <v>2</v>
      </c>
      <c r="P43" s="236" t="s">
        <v>2</v>
      </c>
    </row>
    <row r="44" spans="1:16" x14ac:dyDescent="0.3">
      <c r="A44" s="235"/>
      <c r="B44" s="235">
        <v>1915</v>
      </c>
      <c r="C44" s="236" t="s">
        <v>2</v>
      </c>
      <c r="D44" s="236" t="s">
        <v>2</v>
      </c>
      <c r="E44" s="236" t="s">
        <v>2</v>
      </c>
      <c r="F44" s="236" t="s">
        <v>2</v>
      </c>
      <c r="G44" s="236" t="s">
        <v>2</v>
      </c>
      <c r="H44" s="236" t="s">
        <v>2</v>
      </c>
      <c r="I44" s="236" t="s">
        <v>2</v>
      </c>
      <c r="J44" s="236" t="s">
        <v>2</v>
      </c>
      <c r="K44" s="236" t="s">
        <v>2</v>
      </c>
      <c r="L44" s="236" t="s">
        <v>2</v>
      </c>
      <c r="N44" s="236" t="s">
        <v>2</v>
      </c>
      <c r="O44" s="236" t="s">
        <v>2</v>
      </c>
      <c r="P44" s="236" t="s">
        <v>2</v>
      </c>
    </row>
    <row r="45" spans="1:16" x14ac:dyDescent="0.3">
      <c r="A45" s="235"/>
      <c r="B45" s="235">
        <v>1916</v>
      </c>
      <c r="C45" s="236" t="s">
        <v>2</v>
      </c>
      <c r="D45" s="236" t="s">
        <v>2</v>
      </c>
      <c r="E45" s="236" t="s">
        <v>2</v>
      </c>
      <c r="F45" s="236" t="s">
        <v>2</v>
      </c>
      <c r="G45" s="236" t="s">
        <v>2</v>
      </c>
      <c r="H45" s="236" t="s">
        <v>2</v>
      </c>
      <c r="I45" s="236" t="s">
        <v>2</v>
      </c>
      <c r="J45" s="236" t="s">
        <v>2</v>
      </c>
      <c r="K45" s="236" t="s">
        <v>2</v>
      </c>
      <c r="L45" s="236" t="s">
        <v>2</v>
      </c>
      <c r="N45" s="236" t="s">
        <v>2</v>
      </c>
      <c r="O45" s="236" t="s">
        <v>2</v>
      </c>
      <c r="P45" s="236" t="s">
        <v>2</v>
      </c>
    </row>
    <row r="46" spans="1:16" x14ac:dyDescent="0.3">
      <c r="A46" s="235"/>
      <c r="B46" s="235">
        <v>1917</v>
      </c>
      <c r="C46" s="236" t="s">
        <v>2</v>
      </c>
      <c r="D46" s="236" t="s">
        <v>2</v>
      </c>
      <c r="E46" s="236" t="s">
        <v>2</v>
      </c>
      <c r="F46" s="236" t="s">
        <v>2</v>
      </c>
      <c r="G46" s="236" t="s">
        <v>2</v>
      </c>
      <c r="H46" s="236" t="s">
        <v>2</v>
      </c>
      <c r="I46" s="236" t="s">
        <v>2</v>
      </c>
      <c r="J46" s="236" t="s">
        <v>2</v>
      </c>
      <c r="K46" s="236" t="s">
        <v>2</v>
      </c>
      <c r="L46" s="236" t="s">
        <v>2</v>
      </c>
      <c r="N46" s="236" t="s">
        <v>2</v>
      </c>
      <c r="O46" s="236" t="s">
        <v>2</v>
      </c>
      <c r="P46" s="236" t="s">
        <v>2</v>
      </c>
    </row>
    <row r="47" spans="1:16" x14ac:dyDescent="0.3">
      <c r="A47" s="235"/>
      <c r="B47" s="235">
        <v>1918</v>
      </c>
      <c r="C47" s="236" t="s">
        <v>2</v>
      </c>
      <c r="D47" s="236" t="s">
        <v>2</v>
      </c>
      <c r="E47" s="236" t="s">
        <v>2</v>
      </c>
      <c r="F47" s="236" t="s">
        <v>2</v>
      </c>
      <c r="G47" s="236" t="s">
        <v>2</v>
      </c>
      <c r="H47" s="236" t="s">
        <v>2</v>
      </c>
      <c r="I47" s="236" t="s">
        <v>2</v>
      </c>
      <c r="J47" s="236" t="s">
        <v>2</v>
      </c>
      <c r="K47" s="236" t="s">
        <v>2</v>
      </c>
      <c r="L47" s="236" t="s">
        <v>2</v>
      </c>
      <c r="N47" s="236" t="s">
        <v>2</v>
      </c>
      <c r="O47" s="236" t="s">
        <v>2</v>
      </c>
      <c r="P47" s="236" t="s">
        <v>2</v>
      </c>
    </row>
    <row r="48" spans="1:16" x14ac:dyDescent="0.3">
      <c r="A48" s="235"/>
      <c r="B48" s="235">
        <v>1919</v>
      </c>
      <c r="C48" s="236" t="s">
        <v>2</v>
      </c>
      <c r="D48" s="236" t="s">
        <v>2</v>
      </c>
      <c r="E48" s="236" t="s">
        <v>2</v>
      </c>
      <c r="F48" s="236" t="s">
        <v>2</v>
      </c>
      <c r="G48" s="236" t="s">
        <v>2</v>
      </c>
      <c r="H48" s="236" t="s">
        <v>2</v>
      </c>
      <c r="I48" s="236" t="s">
        <v>2</v>
      </c>
      <c r="J48" s="236" t="s">
        <v>2</v>
      </c>
      <c r="K48" s="236" t="s">
        <v>2</v>
      </c>
      <c r="L48" s="236" t="s">
        <v>2</v>
      </c>
      <c r="N48" s="236" t="s">
        <v>2</v>
      </c>
      <c r="O48" s="236" t="s">
        <v>2</v>
      </c>
      <c r="P48" s="236" t="s">
        <v>2</v>
      </c>
    </row>
    <row r="49" spans="1:16" x14ac:dyDescent="0.3">
      <c r="A49" s="235"/>
      <c r="B49" s="235">
        <v>1920</v>
      </c>
      <c r="C49" s="236" t="s">
        <v>2</v>
      </c>
      <c r="D49" s="236" t="s">
        <v>2</v>
      </c>
      <c r="E49" s="236" t="s">
        <v>2</v>
      </c>
      <c r="F49" s="236" t="s">
        <v>2</v>
      </c>
      <c r="G49" s="236" t="s">
        <v>2</v>
      </c>
      <c r="H49" s="236" t="s">
        <v>2</v>
      </c>
      <c r="I49" s="236" t="s">
        <v>2</v>
      </c>
      <c r="J49" s="236" t="s">
        <v>2</v>
      </c>
      <c r="K49" s="236" t="s">
        <v>2</v>
      </c>
      <c r="L49" s="236" t="s">
        <v>2</v>
      </c>
      <c r="N49" s="236" t="s">
        <v>2</v>
      </c>
      <c r="O49" s="236" t="s">
        <v>2</v>
      </c>
      <c r="P49" s="236" t="s">
        <v>2</v>
      </c>
    </row>
    <row r="50" spans="1:16" x14ac:dyDescent="0.3">
      <c r="A50" s="235"/>
      <c r="B50" s="235">
        <v>1921</v>
      </c>
      <c r="C50" s="236" t="s">
        <v>2</v>
      </c>
      <c r="D50" s="236" t="s">
        <v>2</v>
      </c>
      <c r="E50" s="236" t="s">
        <v>2</v>
      </c>
      <c r="F50" s="236" t="s">
        <v>2</v>
      </c>
      <c r="G50" s="236" t="s">
        <v>2</v>
      </c>
      <c r="H50" s="236" t="s">
        <v>2</v>
      </c>
      <c r="I50" s="236" t="s">
        <v>2</v>
      </c>
      <c r="J50" s="236" t="s">
        <v>2</v>
      </c>
      <c r="K50" s="236" t="s">
        <v>2</v>
      </c>
      <c r="L50" s="236" t="s">
        <v>2</v>
      </c>
      <c r="N50" s="236" t="s">
        <v>2</v>
      </c>
      <c r="O50" s="236" t="s">
        <v>2</v>
      </c>
      <c r="P50" s="236" t="s">
        <v>2</v>
      </c>
    </row>
    <row r="51" spans="1:16" x14ac:dyDescent="0.3">
      <c r="A51" s="235"/>
      <c r="B51" s="235">
        <v>1922</v>
      </c>
      <c r="C51" s="236" t="s">
        <v>2</v>
      </c>
      <c r="D51" s="236" t="s">
        <v>2</v>
      </c>
      <c r="E51" s="236" t="s">
        <v>2</v>
      </c>
      <c r="F51" s="236" t="s">
        <v>2</v>
      </c>
      <c r="G51" s="236" t="s">
        <v>2</v>
      </c>
      <c r="H51" s="236" t="s">
        <v>2</v>
      </c>
      <c r="I51" s="236" t="s">
        <v>2</v>
      </c>
      <c r="J51" s="236" t="s">
        <v>2</v>
      </c>
      <c r="K51" s="236" t="s">
        <v>2</v>
      </c>
      <c r="L51" s="236" t="s">
        <v>2</v>
      </c>
      <c r="N51" s="236" t="s">
        <v>2</v>
      </c>
      <c r="O51" s="236" t="s">
        <v>2</v>
      </c>
      <c r="P51" s="236" t="s">
        <v>2</v>
      </c>
    </row>
    <row r="52" spans="1:16" x14ac:dyDescent="0.3">
      <c r="A52" s="235"/>
      <c r="B52" s="235">
        <v>1923</v>
      </c>
      <c r="C52" s="236" t="s">
        <v>2</v>
      </c>
      <c r="D52" s="236" t="s">
        <v>2</v>
      </c>
      <c r="E52" s="236" t="s">
        <v>2</v>
      </c>
      <c r="F52" s="236" t="s">
        <v>2</v>
      </c>
      <c r="G52" s="236" t="s">
        <v>2</v>
      </c>
      <c r="H52" s="236" t="s">
        <v>2</v>
      </c>
      <c r="I52" s="236" t="s">
        <v>2</v>
      </c>
      <c r="J52" s="236" t="s">
        <v>2</v>
      </c>
      <c r="K52" s="236" t="s">
        <v>2</v>
      </c>
      <c r="L52" s="236" t="s">
        <v>2</v>
      </c>
      <c r="N52" s="236" t="s">
        <v>2</v>
      </c>
      <c r="O52" s="236" t="s">
        <v>2</v>
      </c>
      <c r="P52" s="236" t="s">
        <v>2</v>
      </c>
    </row>
    <row r="53" spans="1:16" x14ac:dyDescent="0.3">
      <c r="A53" s="235"/>
      <c r="B53" s="235">
        <v>1924</v>
      </c>
      <c r="C53" s="236" t="s">
        <v>2</v>
      </c>
      <c r="D53" s="236" t="s">
        <v>2</v>
      </c>
      <c r="E53" s="236" t="s">
        <v>2</v>
      </c>
      <c r="F53" s="236" t="s">
        <v>2</v>
      </c>
      <c r="G53" s="236" t="s">
        <v>2</v>
      </c>
      <c r="H53" s="236" t="s">
        <v>2</v>
      </c>
      <c r="I53" s="236" t="s">
        <v>2</v>
      </c>
      <c r="J53" s="236" t="s">
        <v>2</v>
      </c>
      <c r="K53" s="236" t="s">
        <v>2</v>
      </c>
      <c r="L53" s="236" t="s">
        <v>2</v>
      </c>
      <c r="N53" s="236" t="s">
        <v>2</v>
      </c>
      <c r="O53" s="236" t="s">
        <v>2</v>
      </c>
      <c r="P53" s="236" t="s">
        <v>2</v>
      </c>
    </row>
    <row r="54" spans="1:16" x14ac:dyDescent="0.3">
      <c r="A54" s="440" t="s">
        <v>116</v>
      </c>
      <c r="B54" s="235">
        <v>1925</v>
      </c>
      <c r="C54" s="237">
        <v>211</v>
      </c>
      <c r="D54" s="237">
        <f t="shared" ref="D54:D67" si="0">C54-E54</f>
        <v>129</v>
      </c>
      <c r="E54" s="238">
        <v>82</v>
      </c>
      <c r="F54" s="236" t="s">
        <v>2</v>
      </c>
      <c r="G54" s="236" t="s">
        <v>2</v>
      </c>
      <c r="H54" s="236" t="s">
        <v>2</v>
      </c>
      <c r="I54" s="239">
        <f t="shared" ref="I54:I67" si="1">J54+K54</f>
        <v>4.0274861614811988</v>
      </c>
      <c r="J54" s="239">
        <f t="shared" ref="J54:K69" si="2">(D54/$L54)*100</f>
        <v>2.4623019660240506</v>
      </c>
      <c r="K54" s="239">
        <f t="shared" si="2"/>
        <v>1.5651841954571484</v>
      </c>
      <c r="L54" s="30">
        <v>5239</v>
      </c>
      <c r="N54" s="236" t="s">
        <v>2</v>
      </c>
      <c r="O54" s="236" t="s">
        <v>2</v>
      </c>
      <c r="P54" s="236" t="s">
        <v>2</v>
      </c>
    </row>
    <row r="55" spans="1:16" x14ac:dyDescent="0.3">
      <c r="A55" s="440"/>
      <c r="B55" s="235">
        <v>1926</v>
      </c>
      <c r="C55" s="237">
        <v>231</v>
      </c>
      <c r="D55" s="237">
        <f t="shared" si="0"/>
        <v>129</v>
      </c>
      <c r="E55" s="238">
        <v>102</v>
      </c>
      <c r="F55" s="240">
        <f t="shared" ref="F55:H70" si="3">((C55/C54)-1)*100</f>
        <v>9.4786729857819996</v>
      </c>
      <c r="G55" s="240">
        <f t="shared" si="3"/>
        <v>0</v>
      </c>
      <c r="H55" s="240">
        <f t="shared" si="3"/>
        <v>24.390243902439025</v>
      </c>
      <c r="I55" s="239">
        <f t="shared" si="1"/>
        <v>4.2238069116840373</v>
      </c>
      <c r="J55" s="239">
        <f t="shared" si="2"/>
        <v>2.3587493143170599</v>
      </c>
      <c r="K55" s="239">
        <f t="shared" si="2"/>
        <v>1.8650575973669776</v>
      </c>
      <c r="L55" s="30">
        <v>5469</v>
      </c>
      <c r="N55" s="236" t="s">
        <v>2</v>
      </c>
      <c r="O55" s="236" t="s">
        <v>2</v>
      </c>
      <c r="P55" s="236" t="s">
        <v>2</v>
      </c>
    </row>
    <row r="56" spans="1:16" x14ac:dyDescent="0.3">
      <c r="A56" s="440"/>
      <c r="B56" s="235">
        <v>1927</v>
      </c>
      <c r="C56" s="237">
        <v>221</v>
      </c>
      <c r="D56" s="237">
        <f t="shared" si="0"/>
        <v>124</v>
      </c>
      <c r="E56" s="238">
        <v>97</v>
      </c>
      <c r="F56" s="240">
        <f t="shared" si="3"/>
        <v>-4.3290043290043272</v>
      </c>
      <c r="G56" s="240">
        <f t="shared" si="3"/>
        <v>-3.8759689922480578</v>
      </c>
      <c r="H56" s="240">
        <f t="shared" si="3"/>
        <v>-4.9019607843137303</v>
      </c>
      <c r="I56" s="239">
        <f t="shared" si="1"/>
        <v>4.4315219570884299</v>
      </c>
      <c r="J56" s="239">
        <f t="shared" si="2"/>
        <v>2.4864648085021055</v>
      </c>
      <c r="K56" s="239">
        <f t="shared" si="2"/>
        <v>1.9450571485863246</v>
      </c>
      <c r="L56" s="30">
        <v>4987</v>
      </c>
      <c r="N56" s="236" t="s">
        <v>2</v>
      </c>
      <c r="O56" s="236" t="s">
        <v>2</v>
      </c>
      <c r="P56" s="236" t="s">
        <v>2</v>
      </c>
    </row>
    <row r="57" spans="1:16" x14ac:dyDescent="0.3">
      <c r="A57" s="440"/>
      <c r="B57" s="235">
        <v>1928</v>
      </c>
      <c r="C57" s="237">
        <v>281</v>
      </c>
      <c r="D57" s="237">
        <f t="shared" si="0"/>
        <v>182</v>
      </c>
      <c r="E57" s="238">
        <v>99</v>
      </c>
      <c r="F57" s="240">
        <f t="shared" si="3"/>
        <v>27.149321266968318</v>
      </c>
      <c r="G57" s="240">
        <f t="shared" si="3"/>
        <v>46.774193548387103</v>
      </c>
      <c r="H57" s="240">
        <f t="shared" si="3"/>
        <v>2.0618556701030855</v>
      </c>
      <c r="I57" s="239">
        <f t="shared" si="1"/>
        <v>5.5998405739338377</v>
      </c>
      <c r="J57" s="239">
        <f t="shared" si="2"/>
        <v>3.6269430051813467</v>
      </c>
      <c r="K57" s="239">
        <f t="shared" si="2"/>
        <v>1.9728975687524912</v>
      </c>
      <c r="L57" s="30">
        <v>5018</v>
      </c>
      <c r="N57" s="236" t="s">
        <v>2</v>
      </c>
      <c r="O57" s="236" t="s">
        <v>2</v>
      </c>
      <c r="P57" s="236" t="s">
        <v>2</v>
      </c>
    </row>
    <row r="58" spans="1:16" x14ac:dyDescent="0.3">
      <c r="A58" s="440"/>
      <c r="B58" s="235">
        <v>1929</v>
      </c>
      <c r="C58" s="237">
        <v>249</v>
      </c>
      <c r="D58" s="237">
        <f t="shared" si="0"/>
        <v>151</v>
      </c>
      <c r="E58" s="238">
        <v>98</v>
      </c>
      <c r="F58" s="240">
        <f t="shared" si="3"/>
        <v>-11.387900355871883</v>
      </c>
      <c r="G58" s="240">
        <f t="shared" si="3"/>
        <v>-17.032967032967029</v>
      </c>
      <c r="H58" s="240">
        <f t="shared" si="3"/>
        <v>-1.0101010101010055</v>
      </c>
      <c r="I58" s="239">
        <f t="shared" si="1"/>
        <v>5.1202961135101788</v>
      </c>
      <c r="J58" s="239">
        <f t="shared" si="2"/>
        <v>3.1050791692370963</v>
      </c>
      <c r="K58" s="239">
        <f t="shared" si="2"/>
        <v>2.0152169442730825</v>
      </c>
      <c r="L58" s="30">
        <v>4863</v>
      </c>
      <c r="N58" s="236" t="s">
        <v>2</v>
      </c>
      <c r="O58" s="236" t="s">
        <v>2</v>
      </c>
      <c r="P58" s="236" t="s">
        <v>2</v>
      </c>
    </row>
    <row r="59" spans="1:16" x14ac:dyDescent="0.3">
      <c r="A59" s="440"/>
      <c r="B59" s="235">
        <v>1930</v>
      </c>
      <c r="C59" s="237">
        <v>310</v>
      </c>
      <c r="D59" s="237">
        <f t="shared" si="0"/>
        <v>207</v>
      </c>
      <c r="E59" s="238">
        <v>103</v>
      </c>
      <c r="F59" s="240">
        <f t="shared" si="3"/>
        <v>24.497991967871478</v>
      </c>
      <c r="G59" s="240">
        <f t="shared" si="3"/>
        <v>37.086092715231779</v>
      </c>
      <c r="H59" s="240">
        <f t="shared" si="3"/>
        <v>5.1020408163265252</v>
      </c>
      <c r="I59" s="239">
        <f t="shared" si="1"/>
        <v>6.6409597257926301</v>
      </c>
      <c r="J59" s="239">
        <f t="shared" si="2"/>
        <v>4.4344473007712084</v>
      </c>
      <c r="K59" s="239">
        <f t="shared" si="2"/>
        <v>2.2065124250214221</v>
      </c>
      <c r="L59" s="30">
        <v>4668</v>
      </c>
      <c r="N59" s="236" t="s">
        <v>2</v>
      </c>
      <c r="O59" s="236" t="s">
        <v>2</v>
      </c>
      <c r="P59" s="236" t="s">
        <v>2</v>
      </c>
    </row>
    <row r="60" spans="1:16" ht="15.75" customHeight="1" x14ac:dyDescent="0.3">
      <c r="A60" s="440"/>
      <c r="B60" s="235">
        <v>1931</v>
      </c>
      <c r="C60" s="237">
        <v>199</v>
      </c>
      <c r="D60" s="237">
        <f t="shared" si="0"/>
        <v>108</v>
      </c>
      <c r="E60" s="238">
        <v>91</v>
      </c>
      <c r="F60" s="240">
        <f t="shared" si="3"/>
        <v>-35.806451612903224</v>
      </c>
      <c r="G60" s="240">
        <f t="shared" si="3"/>
        <v>-47.826086956521742</v>
      </c>
      <c r="H60" s="240">
        <f t="shared" si="3"/>
        <v>-11.650485436893199</v>
      </c>
      <c r="I60" s="239">
        <f t="shared" si="1"/>
        <v>4.7178757705073497</v>
      </c>
      <c r="J60" s="239">
        <f t="shared" si="2"/>
        <v>2.5604551920341394</v>
      </c>
      <c r="K60" s="239">
        <f t="shared" si="2"/>
        <v>2.1574205784732103</v>
      </c>
      <c r="L60" s="30">
        <v>4218</v>
      </c>
      <c r="N60" s="236" t="s">
        <v>2</v>
      </c>
      <c r="O60" s="236" t="s">
        <v>2</v>
      </c>
      <c r="P60" s="236" t="s">
        <v>2</v>
      </c>
    </row>
    <row r="61" spans="1:16" ht="19.5" customHeight="1" x14ac:dyDescent="0.3">
      <c r="A61" s="440"/>
      <c r="B61" s="235">
        <v>1932</v>
      </c>
      <c r="C61" s="237">
        <v>140</v>
      </c>
      <c r="D61" s="237">
        <f t="shared" si="0"/>
        <v>67</v>
      </c>
      <c r="E61" s="238">
        <v>73</v>
      </c>
      <c r="F61" s="240">
        <f t="shared" si="3"/>
        <v>-29.648241206030146</v>
      </c>
      <c r="G61" s="240">
        <f t="shared" si="3"/>
        <v>-37.962962962962962</v>
      </c>
      <c r="H61" s="240">
        <f t="shared" si="3"/>
        <v>-19.780219780219777</v>
      </c>
      <c r="I61" s="239">
        <f t="shared" si="1"/>
        <v>4.3668122270742362</v>
      </c>
      <c r="J61" s="239">
        <f t="shared" si="2"/>
        <v>2.0898315658140989</v>
      </c>
      <c r="K61" s="239">
        <f t="shared" si="2"/>
        <v>2.2769806612601373</v>
      </c>
      <c r="L61" s="30">
        <v>3206</v>
      </c>
      <c r="N61" s="236" t="s">
        <v>2</v>
      </c>
      <c r="O61" s="236" t="s">
        <v>2</v>
      </c>
      <c r="P61" s="236" t="s">
        <v>2</v>
      </c>
    </row>
    <row r="62" spans="1:16" x14ac:dyDescent="0.3">
      <c r="A62" s="440"/>
      <c r="B62" s="235">
        <v>1933</v>
      </c>
      <c r="C62" s="237">
        <v>189</v>
      </c>
      <c r="D62" s="237">
        <f>C62-E62</f>
        <v>104</v>
      </c>
      <c r="E62" s="238">
        <v>85</v>
      </c>
      <c r="F62" s="240">
        <f t="shared" si="3"/>
        <v>35.000000000000007</v>
      </c>
      <c r="G62" s="240">
        <f t="shared" si="3"/>
        <v>55.223880597014926</v>
      </c>
      <c r="H62" s="240">
        <f t="shared" si="3"/>
        <v>16.43835616438356</v>
      </c>
      <c r="I62" s="239">
        <f t="shared" si="1"/>
        <v>4.9973558963511362</v>
      </c>
      <c r="J62" s="239">
        <f t="shared" si="2"/>
        <v>2.7498677948175567</v>
      </c>
      <c r="K62" s="239">
        <f t="shared" si="2"/>
        <v>2.2474881015335799</v>
      </c>
      <c r="L62" s="30">
        <v>3782</v>
      </c>
      <c r="N62" s="236" t="s">
        <v>2</v>
      </c>
      <c r="O62" s="236" t="s">
        <v>2</v>
      </c>
      <c r="P62" s="236" t="s">
        <v>2</v>
      </c>
    </row>
    <row r="63" spans="1:16" x14ac:dyDescent="0.3">
      <c r="A63" s="440"/>
      <c r="B63" s="235">
        <v>1934</v>
      </c>
      <c r="C63" s="237">
        <v>281</v>
      </c>
      <c r="D63" s="237">
        <f t="shared" si="0"/>
        <v>183</v>
      </c>
      <c r="E63" s="238">
        <v>98</v>
      </c>
      <c r="F63" s="240">
        <f t="shared" si="3"/>
        <v>48.677248677248677</v>
      </c>
      <c r="G63" s="240">
        <f t="shared" si="3"/>
        <v>75.961538461538453</v>
      </c>
      <c r="H63" s="240">
        <f t="shared" si="3"/>
        <v>15.294117647058814</v>
      </c>
      <c r="I63" s="239">
        <f t="shared" si="1"/>
        <v>6.7694531438207655</v>
      </c>
      <c r="J63" s="239">
        <f t="shared" si="2"/>
        <v>4.4085762466875451</v>
      </c>
      <c r="K63" s="239">
        <f t="shared" si="2"/>
        <v>2.3608768971332208</v>
      </c>
      <c r="L63" s="30">
        <v>4151</v>
      </c>
      <c r="N63" s="236" t="s">
        <v>2</v>
      </c>
      <c r="O63" s="236" t="s">
        <v>2</v>
      </c>
      <c r="P63" s="236" t="s">
        <v>2</v>
      </c>
    </row>
    <row r="64" spans="1:16" x14ac:dyDescent="0.3">
      <c r="A64" s="440"/>
      <c r="B64" s="235">
        <v>1935</v>
      </c>
      <c r="C64" s="237">
        <v>311</v>
      </c>
      <c r="D64" s="237">
        <f t="shared" si="0"/>
        <v>174</v>
      </c>
      <c r="E64" s="238">
        <v>137</v>
      </c>
      <c r="F64" s="240">
        <f t="shared" si="3"/>
        <v>10.676156583629904</v>
      </c>
      <c r="G64" s="240">
        <f t="shared" si="3"/>
        <v>-4.9180327868852514</v>
      </c>
      <c r="H64" s="240">
        <f t="shared" si="3"/>
        <v>39.79591836734695</v>
      </c>
      <c r="I64" s="239">
        <f t="shared" si="1"/>
        <v>6.8502202643171808</v>
      </c>
      <c r="J64" s="239">
        <f t="shared" si="2"/>
        <v>3.8325991189427313</v>
      </c>
      <c r="K64" s="239">
        <f t="shared" si="2"/>
        <v>3.0176211453744495</v>
      </c>
      <c r="L64" s="30">
        <v>4540</v>
      </c>
      <c r="N64" s="236" t="s">
        <v>2</v>
      </c>
      <c r="O64" s="236" t="s">
        <v>2</v>
      </c>
      <c r="P64" s="236" t="s">
        <v>2</v>
      </c>
    </row>
    <row r="65" spans="1:17" x14ac:dyDescent="0.3">
      <c r="A65" s="440"/>
      <c r="B65" s="236">
        <v>1936</v>
      </c>
      <c r="C65" s="237">
        <v>351</v>
      </c>
      <c r="D65" s="237">
        <f t="shared" si="0"/>
        <v>183</v>
      </c>
      <c r="E65" s="238">
        <v>168</v>
      </c>
      <c r="F65" s="240">
        <f t="shared" si="3"/>
        <v>12.861736334405149</v>
      </c>
      <c r="G65" s="240">
        <f t="shared" si="3"/>
        <v>5.1724137931034475</v>
      </c>
      <c r="H65" s="240">
        <f t="shared" si="3"/>
        <v>22.627737226277379</v>
      </c>
      <c r="I65" s="239">
        <f t="shared" si="1"/>
        <v>6.5656565656565657</v>
      </c>
      <c r="J65" s="239">
        <f t="shared" si="2"/>
        <v>3.4231200897867562</v>
      </c>
      <c r="K65" s="239">
        <f t="shared" si="2"/>
        <v>3.1425364758698096</v>
      </c>
      <c r="L65" s="30">
        <v>5346</v>
      </c>
      <c r="N65" s="236" t="s">
        <v>2</v>
      </c>
      <c r="O65" s="236" t="s">
        <v>2</v>
      </c>
      <c r="P65" s="236" t="s">
        <v>2</v>
      </c>
    </row>
    <row r="66" spans="1:17" x14ac:dyDescent="0.3">
      <c r="A66" s="440"/>
      <c r="B66" s="236">
        <v>1937</v>
      </c>
      <c r="C66" s="237">
        <v>493</v>
      </c>
      <c r="D66" s="237">
        <f t="shared" si="0"/>
        <v>301</v>
      </c>
      <c r="E66" s="238">
        <v>192</v>
      </c>
      <c r="F66" s="240">
        <f t="shared" si="3"/>
        <v>40.455840455840452</v>
      </c>
      <c r="G66" s="240">
        <f t="shared" si="3"/>
        <v>64.480874316939889</v>
      </c>
      <c r="H66" s="240">
        <f t="shared" si="3"/>
        <v>14.285714285714279</v>
      </c>
      <c r="I66" s="239">
        <f t="shared" si="1"/>
        <v>7.25</v>
      </c>
      <c r="J66" s="239">
        <f t="shared" si="2"/>
        <v>4.4264705882352944</v>
      </c>
      <c r="K66" s="239">
        <f t="shared" si="2"/>
        <v>2.8235294117647061</v>
      </c>
      <c r="L66" s="30">
        <v>6800</v>
      </c>
      <c r="N66" s="236" t="s">
        <v>2</v>
      </c>
      <c r="O66" s="236" t="s">
        <v>2</v>
      </c>
      <c r="P66" s="236" t="s">
        <v>2</v>
      </c>
    </row>
    <row r="67" spans="1:17" x14ac:dyDescent="0.3">
      <c r="A67" s="440"/>
      <c r="B67" s="236">
        <v>1938</v>
      </c>
      <c r="C67" s="237">
        <v>499</v>
      </c>
      <c r="D67" s="237">
        <f t="shared" si="0"/>
        <v>301</v>
      </c>
      <c r="E67" s="238">
        <v>198</v>
      </c>
      <c r="F67" s="240">
        <f t="shared" si="3"/>
        <v>1.2170385395537497</v>
      </c>
      <c r="G67" s="240">
        <f t="shared" si="3"/>
        <v>0</v>
      </c>
      <c r="H67" s="240">
        <f t="shared" si="3"/>
        <v>3.125</v>
      </c>
      <c r="I67" s="239">
        <f t="shared" si="1"/>
        <v>6.8534541958522182</v>
      </c>
      <c r="J67" s="239">
        <f t="shared" si="2"/>
        <v>4.1340475209449252</v>
      </c>
      <c r="K67" s="239">
        <f t="shared" si="2"/>
        <v>2.7194066749072929</v>
      </c>
      <c r="L67" s="30">
        <v>7281</v>
      </c>
      <c r="N67" s="236" t="s">
        <v>2</v>
      </c>
      <c r="O67" s="236" t="s">
        <v>2</v>
      </c>
      <c r="P67" s="236" t="s">
        <v>2</v>
      </c>
    </row>
    <row r="68" spans="1:17" x14ac:dyDescent="0.3">
      <c r="A68" s="241"/>
      <c r="B68" s="236">
        <v>1939</v>
      </c>
      <c r="C68" s="242">
        <v>665.60000000000014</v>
      </c>
      <c r="D68" s="242">
        <v>401.00000000000006</v>
      </c>
      <c r="E68" s="242">
        <v>264.60000000000002</v>
      </c>
      <c r="F68" s="240">
        <f t="shared" si="3"/>
        <v>33.386773547094208</v>
      </c>
      <c r="G68" s="240">
        <f t="shared" si="3"/>
        <v>33.222591362126266</v>
      </c>
      <c r="H68" s="240">
        <f t="shared" si="3"/>
        <v>33.63636363636364</v>
      </c>
      <c r="I68" s="239">
        <f t="shared" ref="I68:K108" si="4">(C68/$L68)*100</f>
        <v>8.5497752087347489</v>
      </c>
      <c r="J68" s="239">
        <f t="shared" si="2"/>
        <v>5.1509312780989092</v>
      </c>
      <c r="K68" s="239">
        <f t="shared" si="2"/>
        <v>3.3988439306358385</v>
      </c>
      <c r="L68" s="30">
        <v>7785</v>
      </c>
      <c r="N68" s="236" t="s">
        <v>2</v>
      </c>
      <c r="O68" s="236" t="s">
        <v>2</v>
      </c>
      <c r="P68" s="236" t="s">
        <v>2</v>
      </c>
    </row>
    <row r="69" spans="1:17" x14ac:dyDescent="0.3">
      <c r="A69" s="441" t="s">
        <v>117</v>
      </c>
      <c r="B69" s="236">
        <v>1940</v>
      </c>
      <c r="C69" s="242">
        <v>793.19999999999993</v>
      </c>
      <c r="D69" s="242">
        <v>457</v>
      </c>
      <c r="E69" s="242">
        <v>336.19999999999993</v>
      </c>
      <c r="F69" s="240">
        <f t="shared" si="3"/>
        <v>19.170673076923038</v>
      </c>
      <c r="G69" s="240">
        <f t="shared" si="3"/>
        <v>13.965087281795485</v>
      </c>
      <c r="H69" s="240">
        <f t="shared" si="3"/>
        <v>27.059712773998456</v>
      </c>
      <c r="I69" s="239">
        <f t="shared" si="4"/>
        <v>9.6157109952721527</v>
      </c>
      <c r="J69" s="239">
        <f t="shared" si="2"/>
        <v>5.5400654624803005</v>
      </c>
      <c r="K69" s="239">
        <f t="shared" si="2"/>
        <v>4.075645532791853</v>
      </c>
      <c r="L69" s="30">
        <v>8249</v>
      </c>
      <c r="N69" s="236" t="s">
        <v>2</v>
      </c>
      <c r="O69" s="236" t="s">
        <v>2</v>
      </c>
      <c r="P69" s="236" t="s">
        <v>2</v>
      </c>
    </row>
    <row r="70" spans="1:17" x14ac:dyDescent="0.3">
      <c r="A70" s="441"/>
      <c r="B70" s="236">
        <v>1941</v>
      </c>
      <c r="C70" s="242">
        <v>991.7</v>
      </c>
      <c r="D70" s="242">
        <v>608</v>
      </c>
      <c r="E70" s="242">
        <v>383.7</v>
      </c>
      <c r="F70" s="240">
        <f t="shared" si="3"/>
        <v>25.025214321734769</v>
      </c>
      <c r="G70" s="240">
        <f t="shared" si="3"/>
        <v>33.041575492341344</v>
      </c>
      <c r="H70" s="240">
        <f t="shared" si="3"/>
        <v>14.128494943486047</v>
      </c>
      <c r="I70" s="239">
        <f t="shared" si="4"/>
        <v>10.741984402079723</v>
      </c>
      <c r="J70" s="239">
        <f t="shared" si="4"/>
        <v>6.5857885615251295</v>
      </c>
      <c r="K70" s="239">
        <f t="shared" si="4"/>
        <v>4.1561958405545925</v>
      </c>
      <c r="L70" s="30">
        <v>9232</v>
      </c>
      <c r="N70" s="236" t="s">
        <v>2</v>
      </c>
      <c r="O70" s="236" t="s">
        <v>2</v>
      </c>
      <c r="P70" s="236" t="s">
        <v>2</v>
      </c>
    </row>
    <row r="71" spans="1:17" x14ac:dyDescent="0.3">
      <c r="A71" s="441"/>
      <c r="B71" s="236">
        <v>1942</v>
      </c>
      <c r="C71" s="242">
        <v>1016.5</v>
      </c>
      <c r="D71" s="242">
        <v>524.00000000000011</v>
      </c>
      <c r="E71" s="242">
        <v>492.49999999999994</v>
      </c>
      <c r="F71" s="240">
        <f t="shared" ref="F71:H102" si="5">((C71/C70)-1)*100</f>
        <v>2.5007562770999137</v>
      </c>
      <c r="G71" s="240">
        <f t="shared" si="5"/>
        <v>-13.815789473684193</v>
      </c>
      <c r="H71" s="240">
        <f t="shared" si="5"/>
        <v>28.355486056815217</v>
      </c>
      <c r="I71" s="239">
        <f t="shared" si="4"/>
        <v>9.5168991667446878</v>
      </c>
      <c r="J71" s="239">
        <f t="shared" si="4"/>
        <v>4.9059076865462048</v>
      </c>
      <c r="K71" s="239">
        <f t="shared" si="4"/>
        <v>4.610991480198483</v>
      </c>
      <c r="L71" s="30">
        <v>10681</v>
      </c>
      <c r="N71" s="236" t="s">
        <v>2</v>
      </c>
      <c r="O71" s="236" t="s">
        <v>2</v>
      </c>
      <c r="P71" s="236" t="s">
        <v>2</v>
      </c>
    </row>
    <row r="72" spans="1:17" x14ac:dyDescent="0.3">
      <c r="A72" s="243"/>
      <c r="B72" s="236">
        <v>1943</v>
      </c>
      <c r="C72" s="242">
        <v>1285.0999999999999</v>
      </c>
      <c r="D72" s="242">
        <v>658.99999999999989</v>
      </c>
      <c r="E72" s="242">
        <v>626.09999999999991</v>
      </c>
      <c r="F72" s="240">
        <f t="shared" si="5"/>
        <v>26.424003935071315</v>
      </c>
      <c r="G72" s="240">
        <f t="shared" si="5"/>
        <v>25.7633587786259</v>
      </c>
      <c r="H72" s="240">
        <f t="shared" si="5"/>
        <v>27.126903553299499</v>
      </c>
      <c r="I72" s="239">
        <f t="shared" si="4"/>
        <v>9.8588415803605667</v>
      </c>
      <c r="J72" s="239">
        <f t="shared" si="4"/>
        <v>5.0556194859992321</v>
      </c>
      <c r="K72" s="239">
        <f t="shared" si="4"/>
        <v>4.8032220943613337</v>
      </c>
      <c r="L72" s="30">
        <v>13035</v>
      </c>
      <c r="N72" s="236" t="s">
        <v>2</v>
      </c>
      <c r="O72" s="236" t="s">
        <v>2</v>
      </c>
      <c r="P72" s="236" t="s">
        <v>2</v>
      </c>
    </row>
    <row r="73" spans="1:17" x14ac:dyDescent="0.3">
      <c r="A73" s="241"/>
      <c r="B73" s="236">
        <v>1944</v>
      </c>
      <c r="C73" s="242">
        <v>1739.5</v>
      </c>
      <c r="D73" s="242">
        <v>1016</v>
      </c>
      <c r="E73" s="242">
        <v>723.5</v>
      </c>
      <c r="F73" s="240">
        <f t="shared" si="5"/>
        <v>35.359116022099442</v>
      </c>
      <c r="G73" s="240">
        <f t="shared" si="5"/>
        <v>54.172989377845248</v>
      </c>
      <c r="H73" s="240">
        <f t="shared" si="5"/>
        <v>15.556620348187211</v>
      </c>
      <c r="I73" s="239">
        <f t="shared" si="4"/>
        <v>9.2521674379022389</v>
      </c>
      <c r="J73" s="239">
        <f t="shared" si="4"/>
        <v>5.4039678740492532</v>
      </c>
      <c r="K73" s="239">
        <f t="shared" si="4"/>
        <v>3.8481995638529867</v>
      </c>
      <c r="L73" s="30">
        <v>18801</v>
      </c>
      <c r="N73" s="236" t="s">
        <v>2</v>
      </c>
      <c r="O73" s="236" t="s">
        <v>2</v>
      </c>
      <c r="P73" s="236" t="s">
        <v>2</v>
      </c>
    </row>
    <row r="74" spans="1:17" x14ac:dyDescent="0.3">
      <c r="A74" s="241"/>
      <c r="B74" s="236">
        <v>1945</v>
      </c>
      <c r="C74" s="242">
        <v>2300.6</v>
      </c>
      <c r="D74" s="242">
        <v>1348</v>
      </c>
      <c r="E74" s="242">
        <v>952.59999999999991</v>
      </c>
      <c r="F74" s="240">
        <f t="shared" si="5"/>
        <v>32.256395515952853</v>
      </c>
      <c r="G74" s="240">
        <f t="shared" si="5"/>
        <v>32.677165354330718</v>
      </c>
      <c r="H74" s="240">
        <f t="shared" si="5"/>
        <v>31.665514858327558</v>
      </c>
      <c r="I74" s="239">
        <f t="shared" si="4"/>
        <v>11.186424195273752</v>
      </c>
      <c r="J74" s="239">
        <f t="shared" si="4"/>
        <v>6.5545074394631921</v>
      </c>
      <c r="K74" s="239">
        <f t="shared" si="4"/>
        <v>4.6319167558105603</v>
      </c>
      <c r="L74" s="30">
        <v>20566</v>
      </c>
      <c r="N74" s="236" t="s">
        <v>2</v>
      </c>
      <c r="O74" s="236" t="s">
        <v>2</v>
      </c>
      <c r="P74" s="236" t="s">
        <v>2</v>
      </c>
    </row>
    <row r="75" spans="1:17" x14ac:dyDescent="0.3">
      <c r="A75" s="241"/>
      <c r="B75" s="236">
        <v>1946</v>
      </c>
      <c r="C75" s="242">
        <v>3286.5</v>
      </c>
      <c r="D75" s="242">
        <v>2156</v>
      </c>
      <c r="E75" s="242">
        <v>1130.5000000000002</v>
      </c>
      <c r="F75" s="240">
        <f t="shared" si="5"/>
        <v>42.85403807702339</v>
      </c>
      <c r="G75" s="240">
        <f t="shared" si="5"/>
        <v>59.940652818991104</v>
      </c>
      <c r="H75" s="240">
        <f t="shared" si="5"/>
        <v>18.675204702918368</v>
      </c>
      <c r="I75" s="239">
        <f t="shared" si="4"/>
        <v>11.766917293233083</v>
      </c>
      <c r="J75" s="239">
        <f t="shared" si="4"/>
        <v>7.7192982456140351</v>
      </c>
      <c r="K75" s="239">
        <f t="shared" si="4"/>
        <v>4.0476190476190483</v>
      </c>
      <c r="L75" s="30">
        <v>27930</v>
      </c>
      <c r="N75" s="236" t="s">
        <v>2</v>
      </c>
      <c r="O75" s="236" t="s">
        <v>2</v>
      </c>
      <c r="P75" s="236" t="s">
        <v>2</v>
      </c>
    </row>
    <row r="76" spans="1:17" x14ac:dyDescent="0.3">
      <c r="A76" s="241"/>
      <c r="B76" s="236">
        <v>1947</v>
      </c>
      <c r="C76" s="242">
        <v>4157.1000000000004</v>
      </c>
      <c r="D76" s="242">
        <v>2726</v>
      </c>
      <c r="E76" s="242">
        <v>1431.1000000000004</v>
      </c>
      <c r="F76" s="240">
        <f t="shared" si="5"/>
        <v>26.490187129164777</v>
      </c>
      <c r="G76" s="240">
        <f t="shared" si="5"/>
        <v>26.437847866419297</v>
      </c>
      <c r="H76" s="240">
        <f t="shared" si="5"/>
        <v>26.590004422821778</v>
      </c>
      <c r="I76" s="239">
        <f t="shared" si="4"/>
        <v>13.400058021467945</v>
      </c>
      <c r="J76" s="239">
        <f t="shared" si="4"/>
        <v>8.7870289784998228</v>
      </c>
      <c r="K76" s="239">
        <f t="shared" si="4"/>
        <v>4.6130290429681216</v>
      </c>
      <c r="L76" s="30">
        <v>31023</v>
      </c>
      <c r="N76" s="236" t="s">
        <v>2</v>
      </c>
      <c r="O76" s="236" t="s">
        <v>2</v>
      </c>
      <c r="P76" s="236" t="s">
        <v>2</v>
      </c>
    </row>
    <row r="77" spans="1:17" x14ac:dyDescent="0.3">
      <c r="A77" s="241"/>
      <c r="B77" s="236">
        <v>1948</v>
      </c>
      <c r="C77" s="242">
        <v>4548.2999999999993</v>
      </c>
      <c r="D77" s="242">
        <v>2916.9999999999995</v>
      </c>
      <c r="E77" s="242">
        <v>1631.3</v>
      </c>
      <c r="F77" s="240">
        <f t="shared" si="5"/>
        <v>9.4104062928483501</v>
      </c>
      <c r="G77" s="240">
        <f t="shared" si="5"/>
        <v>7.0066030814379898</v>
      </c>
      <c r="H77" s="240">
        <f t="shared" si="5"/>
        <v>13.989239046886981</v>
      </c>
      <c r="I77" s="239">
        <f t="shared" si="4"/>
        <v>13.740672487236033</v>
      </c>
      <c r="J77" s="239">
        <f t="shared" si="4"/>
        <v>8.8124225854203786</v>
      </c>
      <c r="K77" s="239">
        <f t="shared" si="4"/>
        <v>4.9282499018156551</v>
      </c>
      <c r="L77" s="30">
        <v>33101</v>
      </c>
      <c r="N77" s="236" t="s">
        <v>2</v>
      </c>
      <c r="O77" s="236" t="s">
        <v>2</v>
      </c>
      <c r="P77" s="236" t="s">
        <v>2</v>
      </c>
    </row>
    <row r="78" spans="1:17" x14ac:dyDescent="0.3">
      <c r="A78" s="241"/>
      <c r="B78" s="236">
        <v>1949</v>
      </c>
      <c r="C78" s="242">
        <v>5051.2</v>
      </c>
      <c r="D78" s="242">
        <v>3086.9999999999995</v>
      </c>
      <c r="E78" s="242">
        <v>1964.2</v>
      </c>
      <c r="F78" s="240">
        <f t="shared" si="5"/>
        <v>11.056878394125302</v>
      </c>
      <c r="G78" s="240">
        <f t="shared" si="5"/>
        <v>5.8279053822420268</v>
      </c>
      <c r="H78" s="240">
        <f t="shared" si="5"/>
        <v>20.407037332189049</v>
      </c>
      <c r="I78" s="239">
        <f t="shared" si="4"/>
        <v>13.872349774799517</v>
      </c>
      <c r="J78" s="239">
        <f t="shared" si="4"/>
        <v>8.4779742941887282</v>
      </c>
      <c r="K78" s="239">
        <f t="shared" si="4"/>
        <v>5.3943754806107878</v>
      </c>
      <c r="L78" s="30">
        <v>36412</v>
      </c>
      <c r="N78" s="236" t="s">
        <v>2</v>
      </c>
      <c r="O78" s="236" t="s">
        <v>2</v>
      </c>
      <c r="P78" s="236" t="s">
        <v>2</v>
      </c>
    </row>
    <row r="79" spans="1:17" x14ac:dyDescent="0.3">
      <c r="A79" s="244" t="s">
        <v>118</v>
      </c>
      <c r="B79" s="236">
        <v>1950</v>
      </c>
      <c r="C79" s="245">
        <v>5605.0000000000009</v>
      </c>
      <c r="D79" s="245">
        <v>2765</v>
      </c>
      <c r="E79" s="245">
        <v>2839.9999999999995</v>
      </c>
      <c r="F79" s="240">
        <f t="shared" si="5"/>
        <v>10.963731390560682</v>
      </c>
      <c r="G79" s="240">
        <f t="shared" si="5"/>
        <v>-10.430839002267556</v>
      </c>
      <c r="H79" s="240">
        <f t="shared" si="5"/>
        <v>44.588127481926463</v>
      </c>
      <c r="I79" s="239">
        <f t="shared" si="4"/>
        <v>13.293646087802102</v>
      </c>
      <c r="J79" s="239">
        <f t="shared" si="4"/>
        <v>6.5578825036169155</v>
      </c>
      <c r="K79" s="239">
        <f t="shared" si="4"/>
        <v>6.7357635841851851</v>
      </c>
      <c r="L79" s="30">
        <v>42163</v>
      </c>
      <c r="M79" s="6"/>
      <c r="N79" s="10">
        <v>13.293646087802102</v>
      </c>
      <c r="O79" s="10">
        <v>7.7</v>
      </c>
      <c r="P79" s="10">
        <v>5.5936460878021022</v>
      </c>
      <c r="Q79" s="381"/>
    </row>
    <row r="80" spans="1:17" x14ac:dyDescent="0.3">
      <c r="A80" s="244" t="s">
        <v>119</v>
      </c>
      <c r="B80" s="236">
        <v>1951</v>
      </c>
      <c r="C80" s="245">
        <v>8341.0000000000018</v>
      </c>
      <c r="D80" s="245">
        <v>5330</v>
      </c>
      <c r="E80" s="245">
        <v>3011</v>
      </c>
      <c r="F80" s="240">
        <f t="shared" si="5"/>
        <v>48.813559322033903</v>
      </c>
      <c r="G80" s="240">
        <f t="shared" si="5"/>
        <v>92.766726943942118</v>
      </c>
      <c r="H80" s="240">
        <f t="shared" si="5"/>
        <v>6.0211267605633889</v>
      </c>
      <c r="I80" s="239">
        <f t="shared" si="4"/>
        <v>15.339770114942533</v>
      </c>
      <c r="J80" s="239">
        <f t="shared" si="4"/>
        <v>9.8022988505747133</v>
      </c>
      <c r="K80" s="239">
        <f t="shared" si="4"/>
        <v>5.5374712643678157</v>
      </c>
      <c r="L80" s="30">
        <v>54375</v>
      </c>
      <c r="M80" s="6"/>
      <c r="N80" s="10">
        <v>15.339770114942533</v>
      </c>
      <c r="O80" s="10">
        <v>9.8022988505747133</v>
      </c>
      <c r="P80" s="10">
        <v>5.5374712643678201</v>
      </c>
      <c r="Q80" s="381"/>
    </row>
    <row r="81" spans="1:17" x14ac:dyDescent="0.3">
      <c r="A81" s="244" t="s">
        <v>120</v>
      </c>
      <c r="B81" s="236">
        <v>1952</v>
      </c>
      <c r="C81" s="245">
        <v>9635</v>
      </c>
      <c r="D81" s="245">
        <v>6157</v>
      </c>
      <c r="E81" s="245">
        <v>3478</v>
      </c>
      <c r="F81" s="240">
        <f t="shared" si="5"/>
        <v>15.51372737081882</v>
      </c>
      <c r="G81" s="240">
        <f t="shared" si="5"/>
        <v>15.515947467166979</v>
      </c>
      <c r="H81" s="240">
        <f t="shared" si="5"/>
        <v>15.509797409498516</v>
      </c>
      <c r="I81" s="239">
        <f t="shared" si="4"/>
        <v>15.796894725624252</v>
      </c>
      <c r="J81" s="239">
        <f t="shared" si="4"/>
        <v>10.094601019789156</v>
      </c>
      <c r="K81" s="239">
        <f t="shared" si="4"/>
        <v>5.7022937058350962</v>
      </c>
      <c r="L81" s="30">
        <v>60993</v>
      </c>
      <c r="M81" s="6"/>
      <c r="N81" s="10">
        <v>15.796894725624252</v>
      </c>
      <c r="O81" s="10">
        <v>10.094601019789156</v>
      </c>
      <c r="P81" s="10">
        <v>5.7022937058350962</v>
      </c>
      <c r="Q81" s="381"/>
    </row>
    <row r="82" spans="1:17" x14ac:dyDescent="0.3">
      <c r="A82" s="244"/>
      <c r="B82" s="236">
        <v>1953</v>
      </c>
      <c r="C82" s="245">
        <v>8791</v>
      </c>
      <c r="D82" s="245">
        <v>5533.0000000000009</v>
      </c>
      <c r="E82" s="245">
        <v>3258</v>
      </c>
      <c r="F82" s="240">
        <f t="shared" si="5"/>
        <v>-8.7597301504929952</v>
      </c>
      <c r="G82" s="240">
        <f t="shared" si="5"/>
        <v>-10.134805911970101</v>
      </c>
      <c r="H82" s="240">
        <f t="shared" si="5"/>
        <v>-6.3254744105807887</v>
      </c>
      <c r="I82" s="239">
        <f t="shared" si="4"/>
        <v>14.491296320717396</v>
      </c>
      <c r="J82" s="239">
        <f t="shared" si="4"/>
        <v>9.1207305815640272</v>
      </c>
      <c r="K82" s="239">
        <f t="shared" si="4"/>
        <v>5.3705657391533688</v>
      </c>
      <c r="L82" s="30">
        <v>60664</v>
      </c>
      <c r="M82" s="6"/>
      <c r="N82" s="10">
        <v>14.491296320717396</v>
      </c>
      <c r="O82" s="10">
        <v>9.1207305815640272</v>
      </c>
      <c r="P82" s="10">
        <v>5.3705657391533688</v>
      </c>
      <c r="Q82" s="381"/>
    </row>
    <row r="83" spans="1:17" x14ac:dyDescent="0.3">
      <c r="A83" s="244"/>
      <c r="B83" s="236">
        <v>1954</v>
      </c>
      <c r="C83" s="245">
        <v>11217.000000000002</v>
      </c>
      <c r="D83" s="245">
        <v>6791</v>
      </c>
      <c r="E83" s="245">
        <v>4426</v>
      </c>
      <c r="F83" s="240">
        <f t="shared" si="5"/>
        <v>27.59640541462862</v>
      </c>
      <c r="G83" s="240">
        <f t="shared" si="5"/>
        <v>22.736309416229883</v>
      </c>
      <c r="H83" s="240">
        <f t="shared" si="5"/>
        <v>35.850214855739715</v>
      </c>
      <c r="I83" s="239">
        <f t="shared" si="4"/>
        <v>15.171229171175074</v>
      </c>
      <c r="J83" s="239">
        <f t="shared" si="4"/>
        <v>9.1849707855442535</v>
      </c>
      <c r="K83" s="239">
        <f t="shared" si="4"/>
        <v>5.9862583856308156</v>
      </c>
      <c r="L83" s="30">
        <v>73936</v>
      </c>
      <c r="M83" s="6"/>
      <c r="N83" s="10">
        <v>15.171229171175074</v>
      </c>
      <c r="O83" s="10">
        <v>9.1849707855442535</v>
      </c>
      <c r="P83" s="10">
        <v>5.9862583856308209</v>
      </c>
      <c r="Q83" s="381"/>
    </row>
    <row r="84" spans="1:17" x14ac:dyDescent="0.3">
      <c r="A84" s="244"/>
      <c r="B84" s="236">
        <v>1955</v>
      </c>
      <c r="C84" s="245">
        <v>13609</v>
      </c>
      <c r="D84" s="245">
        <v>8949</v>
      </c>
      <c r="E84" s="245">
        <v>4660</v>
      </c>
      <c r="F84" s="240">
        <f t="shared" si="5"/>
        <v>21.324774895248268</v>
      </c>
      <c r="G84" s="240">
        <f t="shared" si="5"/>
        <v>31.77735237814754</v>
      </c>
      <c r="H84" s="240">
        <f t="shared" si="5"/>
        <v>5.2869408043380028</v>
      </c>
      <c r="I84" s="239">
        <f t="shared" si="4"/>
        <v>15.112211697555884</v>
      </c>
      <c r="J84" s="239">
        <f t="shared" si="4"/>
        <v>9.9374812610351686</v>
      </c>
      <c r="K84" s="239">
        <f t="shared" si="4"/>
        <v>5.1747304365207158</v>
      </c>
      <c r="L84" s="30">
        <v>90053</v>
      </c>
      <c r="M84" s="6"/>
      <c r="N84" s="10">
        <v>15.112211697555884</v>
      </c>
      <c r="O84" s="10">
        <v>9.9374812610351686</v>
      </c>
      <c r="P84" s="10">
        <v>5.174730436520715</v>
      </c>
      <c r="Q84" s="381"/>
    </row>
    <row r="85" spans="1:17" x14ac:dyDescent="0.3">
      <c r="A85" s="244"/>
      <c r="B85" s="236">
        <v>1956</v>
      </c>
      <c r="C85" s="245">
        <v>17417.000000000004</v>
      </c>
      <c r="D85" s="245">
        <v>12590</v>
      </c>
      <c r="E85" s="245">
        <v>4827</v>
      </c>
      <c r="F85" s="240">
        <f t="shared" si="5"/>
        <v>27.981482842236783</v>
      </c>
      <c r="G85" s="240">
        <f t="shared" si="5"/>
        <v>40.686110179908376</v>
      </c>
      <c r="H85" s="240">
        <f t="shared" si="5"/>
        <v>3.5836909871244549</v>
      </c>
      <c r="I85" s="239">
        <f t="shared" si="4"/>
        <v>16.922852701127091</v>
      </c>
      <c r="J85" s="239">
        <f t="shared" si="4"/>
        <v>12.232802176447727</v>
      </c>
      <c r="K85" s="239">
        <f t="shared" si="4"/>
        <v>4.6900505246793633</v>
      </c>
      <c r="L85" s="30">
        <v>102920</v>
      </c>
      <c r="M85" s="6"/>
      <c r="N85" s="10">
        <v>16.922852701127091</v>
      </c>
      <c r="O85" s="10">
        <v>12.232802176447727</v>
      </c>
      <c r="P85" s="10">
        <v>4.6900505246793642</v>
      </c>
      <c r="Q85" s="381"/>
    </row>
    <row r="86" spans="1:17" x14ac:dyDescent="0.3">
      <c r="A86" s="244"/>
      <c r="B86" s="236">
        <v>1957</v>
      </c>
      <c r="C86" s="245">
        <v>19884</v>
      </c>
      <c r="D86" s="245">
        <v>13947</v>
      </c>
      <c r="E86" s="245">
        <v>5937</v>
      </c>
      <c r="F86" s="240">
        <f t="shared" si="5"/>
        <v>14.164322213928893</v>
      </c>
      <c r="G86" s="240">
        <f t="shared" si="5"/>
        <v>10.778395552025422</v>
      </c>
      <c r="H86" s="240">
        <f t="shared" si="5"/>
        <v>22.99564947172157</v>
      </c>
      <c r="I86" s="239">
        <f t="shared" si="4"/>
        <v>16.821481143089184</v>
      </c>
      <c r="J86" s="239">
        <f t="shared" si="4"/>
        <v>11.798893457184914</v>
      </c>
      <c r="K86" s="239">
        <f t="shared" si="4"/>
        <v>5.0225876859042691</v>
      </c>
      <c r="L86" s="30">
        <v>118206</v>
      </c>
      <c r="M86" s="6"/>
      <c r="N86" s="10">
        <v>16.821481143089184</v>
      </c>
      <c r="O86" s="10">
        <v>11.798893457184914</v>
      </c>
      <c r="P86" s="10">
        <v>5.02258768590427</v>
      </c>
      <c r="Q86" s="381"/>
    </row>
    <row r="87" spans="1:17" x14ac:dyDescent="0.3">
      <c r="A87" s="244"/>
      <c r="B87" s="236">
        <v>1958</v>
      </c>
      <c r="C87" s="245">
        <v>20448</v>
      </c>
      <c r="D87" s="245">
        <v>13925</v>
      </c>
      <c r="E87" s="245">
        <v>6522.9999999999991</v>
      </c>
      <c r="F87" s="240">
        <f t="shared" si="5"/>
        <v>2.836451418225705</v>
      </c>
      <c r="G87" s="240">
        <f t="shared" si="5"/>
        <v>-0.15774001577399943</v>
      </c>
      <c r="H87" s="240">
        <f t="shared" si="5"/>
        <v>9.8703048677783336</v>
      </c>
      <c r="I87" s="239">
        <f t="shared" si="4"/>
        <v>15.564368192301545</v>
      </c>
      <c r="J87" s="239">
        <f t="shared" si="4"/>
        <v>10.599267756152141</v>
      </c>
      <c r="K87" s="239">
        <f t="shared" si="4"/>
        <v>4.9651004361494016</v>
      </c>
      <c r="L87" s="30">
        <v>131377</v>
      </c>
      <c r="M87" s="6"/>
      <c r="N87" s="10">
        <v>15.564368192301545</v>
      </c>
      <c r="O87" s="10">
        <v>10.599267756152141</v>
      </c>
      <c r="P87" s="10">
        <v>4.9651004361494042</v>
      </c>
      <c r="Q87" s="381"/>
    </row>
    <row r="88" spans="1:17" x14ac:dyDescent="0.3">
      <c r="A88" s="244"/>
      <c r="B88" s="236">
        <v>1959</v>
      </c>
      <c r="C88" s="245">
        <v>21225</v>
      </c>
      <c r="D88" s="245">
        <v>14352</v>
      </c>
      <c r="E88" s="245">
        <v>6873.0000000000009</v>
      </c>
      <c r="F88" s="240">
        <f t="shared" si="5"/>
        <v>3.7998826291079757</v>
      </c>
      <c r="G88" s="240">
        <f t="shared" si="5"/>
        <v>3.0664272890484678</v>
      </c>
      <c r="H88" s="240">
        <f t="shared" si="5"/>
        <v>5.3656293116664422</v>
      </c>
      <c r="I88" s="239">
        <f t="shared" si="4"/>
        <v>15.077572244480436</v>
      </c>
      <c r="J88" s="239">
        <f t="shared" si="4"/>
        <v>10.195209274571649</v>
      </c>
      <c r="K88" s="239">
        <f t="shared" si="4"/>
        <v>4.8823629699087894</v>
      </c>
      <c r="L88" s="30">
        <v>140772</v>
      </c>
      <c r="M88" s="6"/>
      <c r="N88" s="10">
        <v>15.077572244480436</v>
      </c>
      <c r="O88" s="10">
        <v>10.195209274571649</v>
      </c>
      <c r="P88" s="10">
        <v>4.8823629699087867</v>
      </c>
      <c r="Q88" s="381"/>
    </row>
    <row r="89" spans="1:17" x14ac:dyDescent="0.3">
      <c r="A89" s="246" t="s">
        <v>121</v>
      </c>
      <c r="B89" s="236">
        <v>1960</v>
      </c>
      <c r="C89" s="247">
        <v>25507.000000000004</v>
      </c>
      <c r="D89" s="247">
        <v>16739</v>
      </c>
      <c r="E89" s="247">
        <v>8768.0000000000018</v>
      </c>
      <c r="F89" s="240">
        <f t="shared" si="5"/>
        <v>20.174322732626628</v>
      </c>
      <c r="G89" s="240">
        <f t="shared" si="5"/>
        <v>16.631828316610921</v>
      </c>
      <c r="H89" s="240">
        <f t="shared" si="5"/>
        <v>27.571657209370002</v>
      </c>
      <c r="I89" s="239">
        <f t="shared" si="4"/>
        <v>15.971522137968607</v>
      </c>
      <c r="J89" s="239">
        <f t="shared" si="4"/>
        <v>10.481330970614202</v>
      </c>
      <c r="K89" s="239">
        <f t="shared" si="4"/>
        <v>5.4901911673544035</v>
      </c>
      <c r="L89" s="30">
        <v>159703</v>
      </c>
      <c r="M89" s="6"/>
      <c r="N89" s="10">
        <v>15.971522137968607</v>
      </c>
      <c r="O89" s="10">
        <v>10.300000000000002</v>
      </c>
      <c r="P89" s="10">
        <v>5.6715221379686049</v>
      </c>
      <c r="Q89" s="381"/>
    </row>
    <row r="90" spans="1:17" x14ac:dyDescent="0.3">
      <c r="A90" s="246" t="s">
        <v>119</v>
      </c>
      <c r="B90" s="236">
        <v>1961</v>
      </c>
      <c r="C90" s="247">
        <v>25658</v>
      </c>
      <c r="D90" s="247">
        <v>14862</v>
      </c>
      <c r="E90" s="247">
        <v>10796.000000000002</v>
      </c>
      <c r="F90" s="240">
        <f t="shared" si="5"/>
        <v>0.59199435449091009</v>
      </c>
      <c r="G90" s="240">
        <f t="shared" si="5"/>
        <v>-11.21333412987634</v>
      </c>
      <c r="H90" s="240">
        <f t="shared" si="5"/>
        <v>23.129562043795616</v>
      </c>
      <c r="I90" s="239">
        <f t="shared" si="4"/>
        <v>14.811009259045463</v>
      </c>
      <c r="J90" s="239">
        <f t="shared" si="4"/>
        <v>8.5790482347779911</v>
      </c>
      <c r="K90" s="239">
        <f t="shared" si="4"/>
        <v>6.2319610242674743</v>
      </c>
      <c r="L90" s="30">
        <v>173236</v>
      </c>
      <c r="M90" s="6"/>
      <c r="N90" s="10">
        <v>14.811009259045463</v>
      </c>
      <c r="O90" s="10">
        <v>8.4</v>
      </c>
      <c r="P90" s="10">
        <v>6.4110092590454624</v>
      </c>
      <c r="Q90" s="381"/>
    </row>
    <row r="91" spans="1:17" x14ac:dyDescent="0.3">
      <c r="A91" s="246" t="s">
        <v>120</v>
      </c>
      <c r="B91" s="236">
        <v>1962</v>
      </c>
      <c r="C91" s="247">
        <v>27426</v>
      </c>
      <c r="D91" s="247">
        <v>15705</v>
      </c>
      <c r="E91" s="247">
        <v>11720.999999999998</v>
      </c>
      <c r="F91" s="240">
        <f t="shared" si="5"/>
        <v>6.8906383973809326</v>
      </c>
      <c r="G91" s="240">
        <f t="shared" si="5"/>
        <v>5.6721840936616807</v>
      </c>
      <c r="H91" s="240">
        <f t="shared" si="5"/>
        <v>8.5679881437569207</v>
      </c>
      <c r="I91" s="239">
        <f t="shared" si="4"/>
        <v>14.68350635235918</v>
      </c>
      <c r="J91" s="239">
        <f t="shared" si="4"/>
        <v>8.408242808422699</v>
      </c>
      <c r="K91" s="239">
        <f t="shared" si="4"/>
        <v>6.2752635439364806</v>
      </c>
      <c r="L91" s="30">
        <v>186781</v>
      </c>
      <c r="M91" s="6"/>
      <c r="N91" s="10">
        <v>14.499999999999996</v>
      </c>
      <c r="O91" s="10">
        <v>8.2000000000000028</v>
      </c>
      <c r="P91" s="10">
        <v>6.2999999999999936</v>
      </c>
      <c r="Q91" s="375"/>
    </row>
    <row r="92" spans="1:17" x14ac:dyDescent="0.3">
      <c r="A92" s="246"/>
      <c r="B92" s="236">
        <v>1963</v>
      </c>
      <c r="C92" s="247">
        <v>32570.999999999996</v>
      </c>
      <c r="D92" s="247">
        <v>18193</v>
      </c>
      <c r="E92" s="247">
        <v>14377.999999999996</v>
      </c>
      <c r="F92" s="240">
        <f t="shared" si="5"/>
        <v>18.759571209800896</v>
      </c>
      <c r="G92" s="240">
        <f t="shared" si="5"/>
        <v>15.842088506844965</v>
      </c>
      <c r="H92" s="240">
        <f t="shared" si="5"/>
        <v>22.668714273526149</v>
      </c>
      <c r="I92" s="239">
        <f t="shared" si="4"/>
        <v>15.662749095945216</v>
      </c>
      <c r="J92" s="239">
        <f t="shared" si="4"/>
        <v>8.7486535354312522</v>
      </c>
      <c r="K92" s="239">
        <f t="shared" si="4"/>
        <v>6.9140955605139638</v>
      </c>
      <c r="L92" s="30">
        <v>207952</v>
      </c>
      <c r="M92" s="6"/>
      <c r="N92" s="10">
        <v>15.662749095945216</v>
      </c>
      <c r="O92" s="10">
        <v>8.7000000000000011</v>
      </c>
      <c r="P92" s="10">
        <v>6.962749095945215</v>
      </c>
      <c r="Q92" s="375"/>
    </row>
    <row r="93" spans="1:17" x14ac:dyDescent="0.3">
      <c r="A93" s="246"/>
      <c r="B93" s="236">
        <v>1964</v>
      </c>
      <c r="C93" s="247">
        <v>39705</v>
      </c>
      <c r="D93" s="247">
        <v>22871</v>
      </c>
      <c r="E93" s="247">
        <v>16834</v>
      </c>
      <c r="F93" s="240">
        <f t="shared" si="5"/>
        <v>21.902919775260223</v>
      </c>
      <c r="G93" s="240">
        <f t="shared" si="5"/>
        <v>25.713186390369923</v>
      </c>
      <c r="H93" s="240">
        <f t="shared" si="5"/>
        <v>17.08165252469054</v>
      </c>
      <c r="I93" s="239">
        <f t="shared" si="4"/>
        <v>16.1730502116081</v>
      </c>
      <c r="J93" s="239">
        <f t="shared" si="4"/>
        <v>9.31605166577733</v>
      </c>
      <c r="K93" s="239">
        <f t="shared" si="4"/>
        <v>6.8569985458307707</v>
      </c>
      <c r="L93" s="30">
        <v>245501</v>
      </c>
      <c r="M93" s="6"/>
      <c r="N93" s="10">
        <v>16.5</v>
      </c>
      <c r="O93" s="10">
        <v>9.0000000000000071</v>
      </c>
      <c r="P93" s="10">
        <v>7.4999999999999929</v>
      </c>
      <c r="Q93" s="375"/>
    </row>
    <row r="94" spans="1:17" x14ac:dyDescent="0.3">
      <c r="A94" s="246"/>
      <c r="B94" s="236">
        <v>1965</v>
      </c>
      <c r="C94" s="247">
        <v>44295</v>
      </c>
      <c r="D94" s="247">
        <v>31247</v>
      </c>
      <c r="E94" s="247">
        <v>13048</v>
      </c>
      <c r="F94" s="240">
        <f t="shared" si="5"/>
        <v>11.560256894597654</v>
      </c>
      <c r="G94" s="240">
        <f t="shared" si="5"/>
        <v>36.622797429058629</v>
      </c>
      <c r="H94" s="240">
        <f t="shared" si="5"/>
        <v>-22.49019840798384</v>
      </c>
      <c r="I94" s="239">
        <f t="shared" si="4"/>
        <v>16.563832174108146</v>
      </c>
      <c r="J94" s="239">
        <f t="shared" si="4"/>
        <v>11.684615959913245</v>
      </c>
      <c r="K94" s="239">
        <f t="shared" si="4"/>
        <v>4.8792162141948996</v>
      </c>
      <c r="L94" s="30">
        <v>267420</v>
      </c>
      <c r="M94" s="6"/>
      <c r="N94" s="10">
        <v>16.5</v>
      </c>
      <c r="O94" s="10">
        <v>11.2</v>
      </c>
      <c r="P94" s="10">
        <v>5.3000000000000007</v>
      </c>
      <c r="Q94" s="375"/>
    </row>
    <row r="95" spans="1:17" x14ac:dyDescent="0.3">
      <c r="A95" s="246"/>
      <c r="B95" s="236">
        <v>1966</v>
      </c>
      <c r="C95" s="247">
        <v>50249</v>
      </c>
      <c r="D95" s="247">
        <v>34774</v>
      </c>
      <c r="E95" s="247">
        <v>15475</v>
      </c>
      <c r="F95" s="240">
        <f t="shared" si="5"/>
        <v>13.441697708544975</v>
      </c>
      <c r="G95" s="240">
        <f t="shared" si="5"/>
        <v>11.287483598425441</v>
      </c>
      <c r="H95" s="240">
        <f t="shared" si="5"/>
        <v>18.600551808706321</v>
      </c>
      <c r="I95" s="239">
        <f t="shared" si="4"/>
        <v>16.907697277217729</v>
      </c>
      <c r="J95" s="239">
        <f t="shared" si="4"/>
        <v>11.700695837090674</v>
      </c>
      <c r="K95" s="239">
        <f t="shared" si="4"/>
        <v>5.2070014401270539</v>
      </c>
      <c r="L95" s="30">
        <v>297196</v>
      </c>
      <c r="M95" s="6"/>
      <c r="N95" s="10">
        <v>17</v>
      </c>
      <c r="O95" s="10">
        <v>11.1</v>
      </c>
      <c r="P95" s="10">
        <v>5.9</v>
      </c>
      <c r="Q95" s="375"/>
    </row>
    <row r="96" spans="1:17" x14ac:dyDescent="0.3">
      <c r="A96" s="246"/>
      <c r="B96" s="236">
        <v>1967</v>
      </c>
      <c r="C96" s="247">
        <v>59176</v>
      </c>
      <c r="D96" s="247">
        <v>38119</v>
      </c>
      <c r="E96" s="247">
        <v>21057.000000000004</v>
      </c>
      <c r="F96" s="240">
        <f t="shared" si="5"/>
        <v>17.765527672192484</v>
      </c>
      <c r="G96" s="240">
        <f t="shared" si="5"/>
        <v>9.619255765802027</v>
      </c>
      <c r="H96" s="240">
        <f t="shared" si="5"/>
        <v>36.07108239095318</v>
      </c>
      <c r="I96" s="239">
        <f t="shared" si="4"/>
        <v>18.206599492346744</v>
      </c>
      <c r="J96" s="239">
        <f t="shared" si="4"/>
        <v>11.728020921467579</v>
      </c>
      <c r="K96" s="239">
        <f t="shared" si="4"/>
        <v>6.478578570879165</v>
      </c>
      <c r="L96" s="30">
        <v>325025</v>
      </c>
      <c r="M96" s="6"/>
      <c r="N96" s="10">
        <v>18.3</v>
      </c>
      <c r="O96" s="10">
        <v>11.300000000000002</v>
      </c>
      <c r="P96" s="10">
        <v>6.9999999999999982</v>
      </c>
      <c r="Q96" s="375"/>
    </row>
    <row r="97" spans="1:19" x14ac:dyDescent="0.3">
      <c r="A97" s="246"/>
      <c r="B97" s="236">
        <v>1968</v>
      </c>
      <c r="C97" s="247">
        <v>65625</v>
      </c>
      <c r="D97" s="247">
        <v>42311</v>
      </c>
      <c r="E97" s="247">
        <v>23314</v>
      </c>
      <c r="F97" s="240">
        <f t="shared" si="5"/>
        <v>10.897999188860341</v>
      </c>
      <c r="G97" s="240">
        <f t="shared" si="5"/>
        <v>10.997140533592177</v>
      </c>
      <c r="H97" s="240">
        <f t="shared" si="5"/>
        <v>10.718525905874522</v>
      </c>
      <c r="I97" s="239">
        <f t="shared" si="4"/>
        <v>18.236359897515129</v>
      </c>
      <c r="J97" s="239">
        <f t="shared" si="4"/>
        <v>11.757693312362099</v>
      </c>
      <c r="K97" s="239">
        <f t="shared" si="4"/>
        <v>6.4786665851530323</v>
      </c>
      <c r="L97" s="30">
        <v>359858</v>
      </c>
      <c r="M97" s="6"/>
      <c r="N97" s="10">
        <v>18.3</v>
      </c>
      <c r="O97" s="10">
        <v>11.199999999999998</v>
      </c>
      <c r="P97" s="10">
        <v>7.1000000000000032</v>
      </c>
      <c r="Q97" s="375"/>
    </row>
    <row r="98" spans="1:19" x14ac:dyDescent="0.3">
      <c r="A98" s="246"/>
      <c r="B98" s="236">
        <v>1969</v>
      </c>
      <c r="C98" s="247">
        <v>72700</v>
      </c>
      <c r="D98" s="247">
        <v>46361</v>
      </c>
      <c r="E98" s="247">
        <v>26339.000000000004</v>
      </c>
      <c r="F98" s="240">
        <f t="shared" si="5"/>
        <v>10.78095238095238</v>
      </c>
      <c r="G98" s="240">
        <f t="shared" si="5"/>
        <v>9.5719789180118688</v>
      </c>
      <c r="H98" s="240">
        <f t="shared" si="5"/>
        <v>12.975036458780153</v>
      </c>
      <c r="I98" s="239">
        <f t="shared" si="4"/>
        <v>18.275699102052307</v>
      </c>
      <c r="J98" s="239">
        <f t="shared" si="4"/>
        <v>11.654466108256493</v>
      </c>
      <c r="K98" s="239">
        <f t="shared" si="4"/>
        <v>6.6212329937958154</v>
      </c>
      <c r="L98" s="30">
        <v>397796</v>
      </c>
      <c r="M98" s="6"/>
      <c r="N98" s="10">
        <v>18.275699102052307</v>
      </c>
      <c r="O98" s="10">
        <v>11.099999999999994</v>
      </c>
      <c r="P98" s="10">
        <v>7.1756991020523131</v>
      </c>
      <c r="Q98" s="375"/>
    </row>
    <row r="99" spans="1:19" x14ac:dyDescent="0.3">
      <c r="A99" s="248" t="s">
        <v>122</v>
      </c>
      <c r="B99" s="235">
        <v>1970</v>
      </c>
      <c r="C99" s="249">
        <v>88661</v>
      </c>
      <c r="D99" s="249">
        <v>59411</v>
      </c>
      <c r="E99" s="249">
        <v>29250</v>
      </c>
      <c r="F99" s="240">
        <f t="shared" si="5"/>
        <v>21.954607977991756</v>
      </c>
      <c r="G99" s="240">
        <f t="shared" si="5"/>
        <v>28.148659433575631</v>
      </c>
      <c r="H99" s="240">
        <f t="shared" si="5"/>
        <v>11.052052090056552</v>
      </c>
      <c r="I99" s="239">
        <f t="shared" si="4"/>
        <v>19.955210443394105</v>
      </c>
      <c r="J99" s="239">
        <f t="shared" si="4"/>
        <v>13.371820841773577</v>
      </c>
      <c r="K99" s="239">
        <f t="shared" si="4"/>
        <v>6.5833896016205262</v>
      </c>
      <c r="L99" s="30">
        <v>444300</v>
      </c>
      <c r="M99" s="6"/>
      <c r="N99" s="10">
        <v>18.500000000000028</v>
      </c>
      <c r="O99" s="10">
        <v>11.999999999999988</v>
      </c>
      <c r="P99" s="10">
        <v>6.5000000000000409</v>
      </c>
      <c r="Q99" s="375"/>
    </row>
    <row r="100" spans="1:19" x14ac:dyDescent="0.3">
      <c r="A100" s="248" t="s">
        <v>119</v>
      </c>
      <c r="B100" s="235">
        <v>1971</v>
      </c>
      <c r="C100" s="249">
        <v>88072</v>
      </c>
      <c r="D100" s="249">
        <v>65364.999999999993</v>
      </c>
      <c r="E100" s="249">
        <v>22707</v>
      </c>
      <c r="F100" s="240">
        <f t="shared" si="5"/>
        <v>-0.66432817134929323</v>
      </c>
      <c r="G100" s="240">
        <f t="shared" si="5"/>
        <v>10.021713150763322</v>
      </c>
      <c r="H100" s="240">
        <f t="shared" si="5"/>
        <v>-22.369230769230775</v>
      </c>
      <c r="I100" s="239">
        <f t="shared" si="4"/>
        <v>17.973474064867929</v>
      </c>
      <c r="J100" s="239">
        <f t="shared" si="4"/>
        <v>13.339496460283543</v>
      </c>
      <c r="K100" s="239">
        <f t="shared" si="4"/>
        <v>4.6339776045843868</v>
      </c>
      <c r="L100" s="30">
        <v>490011</v>
      </c>
      <c r="M100" s="6"/>
      <c r="N100" s="10">
        <v>17.899999999999999</v>
      </c>
      <c r="O100" s="10">
        <v>13.339496460283543</v>
      </c>
      <c r="P100" s="10">
        <v>4.5605035397164553</v>
      </c>
      <c r="Q100" s="375"/>
    </row>
    <row r="101" spans="1:19" x14ac:dyDescent="0.3">
      <c r="A101" s="248" t="s">
        <v>120</v>
      </c>
      <c r="B101" s="235">
        <v>1972</v>
      </c>
      <c r="C101" s="249">
        <v>107129</v>
      </c>
      <c r="D101" s="249">
        <v>72769</v>
      </c>
      <c r="E101" s="249">
        <v>34360</v>
      </c>
      <c r="F101" s="240">
        <f t="shared" si="5"/>
        <v>21.637978017985283</v>
      </c>
      <c r="G101" s="240">
        <f t="shared" si="5"/>
        <v>11.327162854738781</v>
      </c>
      <c r="H101" s="240">
        <f t="shared" si="5"/>
        <v>51.318976527062141</v>
      </c>
      <c r="I101" s="239">
        <f t="shared" si="4"/>
        <v>18.97008460740253</v>
      </c>
      <c r="J101" s="239">
        <f t="shared" si="4"/>
        <v>12.88571802962853</v>
      </c>
      <c r="K101" s="239">
        <f t="shared" si="4"/>
        <v>6.0843665777740004</v>
      </c>
      <c r="L101" s="30">
        <v>564726</v>
      </c>
      <c r="M101" s="6"/>
      <c r="N101" s="10">
        <v>18.97008460740253</v>
      </c>
      <c r="O101" s="10">
        <v>12.88571802962853</v>
      </c>
      <c r="P101" s="10">
        <v>6.0843665777740004</v>
      </c>
      <c r="Q101" s="375"/>
    </row>
    <row r="102" spans="1:19" x14ac:dyDescent="0.3">
      <c r="A102" s="248"/>
      <c r="B102" s="235">
        <v>1973</v>
      </c>
      <c r="C102" s="249">
        <v>133340</v>
      </c>
      <c r="D102" s="249">
        <v>81640</v>
      </c>
      <c r="E102" s="249">
        <v>51700</v>
      </c>
      <c r="F102" s="240">
        <f t="shared" si="5"/>
        <v>24.466764368191619</v>
      </c>
      <c r="G102" s="240">
        <f t="shared" si="5"/>
        <v>12.190630625678512</v>
      </c>
      <c r="H102" s="240">
        <f t="shared" si="5"/>
        <v>50.465657741559951</v>
      </c>
      <c r="I102" s="239">
        <f t="shared" si="4"/>
        <v>19.299715874139338</v>
      </c>
      <c r="J102" s="239">
        <f t="shared" si="4"/>
        <v>11.816625198475592</v>
      </c>
      <c r="K102" s="239">
        <f t="shared" si="4"/>
        <v>7.4830906756637452</v>
      </c>
      <c r="L102" s="30">
        <v>690891</v>
      </c>
      <c r="M102" s="6"/>
      <c r="N102" s="10">
        <v>19.299715874139338</v>
      </c>
      <c r="O102" s="10">
        <v>11.816625198475592</v>
      </c>
      <c r="P102" s="10">
        <v>7.4830906756637461</v>
      </c>
      <c r="Q102" s="375"/>
    </row>
    <row r="103" spans="1:19" x14ac:dyDescent="0.3">
      <c r="A103" s="248"/>
      <c r="B103" s="235">
        <v>1974</v>
      </c>
      <c r="C103" s="249">
        <v>178874</v>
      </c>
      <c r="D103" s="249">
        <v>110984</v>
      </c>
      <c r="E103" s="249">
        <v>67890</v>
      </c>
      <c r="F103" s="240">
        <f t="shared" ref="F103:H118" si="6">((C103/C102)-1)*100</f>
        <v>34.148792560371973</v>
      </c>
      <c r="G103" s="240">
        <f t="shared" si="6"/>
        <v>35.943165115139642</v>
      </c>
      <c r="H103" s="240">
        <f t="shared" si="6"/>
        <v>31.315280464216634</v>
      </c>
      <c r="I103" s="239">
        <f t="shared" si="4"/>
        <v>19.881361376537029</v>
      </c>
      <c r="J103" s="239">
        <f t="shared" si="4"/>
        <v>12.335571469378365</v>
      </c>
      <c r="K103" s="239">
        <f t="shared" si="4"/>
        <v>7.5457899071586638</v>
      </c>
      <c r="L103" s="30">
        <v>899707</v>
      </c>
      <c r="M103" s="6"/>
      <c r="N103" s="10">
        <v>19.8</v>
      </c>
      <c r="O103" s="10">
        <v>12.335571469378365</v>
      </c>
      <c r="P103" s="10">
        <v>7.4644285306216354</v>
      </c>
      <c r="Q103" s="375"/>
    </row>
    <row r="104" spans="1:19" x14ac:dyDescent="0.3">
      <c r="A104" s="248"/>
      <c r="B104" s="235">
        <v>1975</v>
      </c>
      <c r="C104" s="249">
        <v>235606.99999999997</v>
      </c>
      <c r="D104" s="249">
        <v>136883.99999999997</v>
      </c>
      <c r="E104" s="249">
        <v>98723</v>
      </c>
      <c r="F104" s="240">
        <f t="shared" si="6"/>
        <v>31.716739157172078</v>
      </c>
      <c r="G104" s="240">
        <f t="shared" si="6"/>
        <v>23.336697181575694</v>
      </c>
      <c r="H104" s="240">
        <f t="shared" si="6"/>
        <v>45.416114302548237</v>
      </c>
      <c r="I104" s="239">
        <f t="shared" si="4"/>
        <v>21.417844643425298</v>
      </c>
      <c r="J104" s="239">
        <f t="shared" si="4"/>
        <v>12.443434389345937</v>
      </c>
      <c r="K104" s="239">
        <f t="shared" si="4"/>
        <v>8.9744102540793591</v>
      </c>
      <c r="L104" s="30">
        <v>1100050</v>
      </c>
      <c r="M104" s="6"/>
      <c r="N104" s="10">
        <v>17.399999999999995</v>
      </c>
      <c r="O104" s="10">
        <v>12.443434389345937</v>
      </c>
      <c r="P104" s="10">
        <v>4.9565656106540583</v>
      </c>
      <c r="Q104" s="375"/>
    </row>
    <row r="105" spans="1:19" x14ac:dyDescent="0.3">
      <c r="A105" s="248"/>
      <c r="B105" s="235">
        <v>1976</v>
      </c>
      <c r="C105" s="249">
        <v>288420</v>
      </c>
      <c r="D105" s="249">
        <v>176334</v>
      </c>
      <c r="E105" s="249">
        <v>112086</v>
      </c>
      <c r="F105" s="240">
        <f t="shared" si="6"/>
        <v>22.415717699389258</v>
      </c>
      <c r="G105" s="240">
        <f t="shared" si="6"/>
        <v>28.820022793021849</v>
      </c>
      <c r="H105" s="240">
        <f t="shared" si="6"/>
        <v>13.53585284077672</v>
      </c>
      <c r="I105" s="239">
        <f t="shared" si="4"/>
        <v>21.037690157611262</v>
      </c>
      <c r="J105" s="239">
        <f t="shared" si="4"/>
        <v>12.862006990681039</v>
      </c>
      <c r="K105" s="239">
        <f t="shared" si="4"/>
        <v>8.1756831669302272</v>
      </c>
      <c r="L105" s="30">
        <v>1370968</v>
      </c>
      <c r="M105" s="6"/>
      <c r="N105" s="10">
        <v>21.1</v>
      </c>
      <c r="O105" s="10">
        <v>12.862006990681039</v>
      </c>
      <c r="P105" s="10">
        <v>8.2379930093189628</v>
      </c>
      <c r="Q105" s="375"/>
    </row>
    <row r="106" spans="1:19" x14ac:dyDescent="0.3">
      <c r="A106" s="248"/>
      <c r="B106" s="235">
        <v>1977</v>
      </c>
      <c r="C106" s="249">
        <v>363329</v>
      </c>
      <c r="D106" s="249">
        <v>218604.00000000003</v>
      </c>
      <c r="E106" s="249">
        <f t="shared" ref="E106:E108" si="7">C106-D106</f>
        <v>144724.99999999997</v>
      </c>
      <c r="F106" s="240">
        <f t="shared" si="6"/>
        <v>25.972193329172732</v>
      </c>
      <c r="G106" s="240">
        <f t="shared" si="6"/>
        <v>23.971553982782702</v>
      </c>
      <c r="H106" s="240">
        <f t="shared" si="6"/>
        <v>29.119604589333157</v>
      </c>
      <c r="I106" s="239">
        <f t="shared" si="4"/>
        <v>19.64723243800368</v>
      </c>
      <c r="J106" s="239">
        <f t="shared" si="4"/>
        <v>11.821141719701309</v>
      </c>
      <c r="K106" s="239">
        <f t="shared" si="4"/>
        <v>7.8260907183023711</v>
      </c>
      <c r="L106" s="30">
        <v>1849263</v>
      </c>
      <c r="M106" s="6"/>
      <c r="N106" s="10">
        <v>19.64723243800368</v>
      </c>
      <c r="O106" s="10">
        <v>11.821141719701309</v>
      </c>
      <c r="P106" s="10">
        <v>7.8260907183023711</v>
      </c>
      <c r="Q106" s="375"/>
      <c r="R106" s="77"/>
      <c r="S106" s="77"/>
    </row>
    <row r="107" spans="1:19" x14ac:dyDescent="0.3">
      <c r="A107" s="248"/>
      <c r="B107" s="235">
        <v>1978</v>
      </c>
      <c r="C107" s="249">
        <v>492425</v>
      </c>
      <c r="D107" s="249">
        <v>270317.00000000006</v>
      </c>
      <c r="E107" s="249">
        <f t="shared" si="7"/>
        <v>222107.99999999994</v>
      </c>
      <c r="F107" s="240">
        <f t="shared" si="6"/>
        <v>35.531432943695648</v>
      </c>
      <c r="G107" s="240">
        <f t="shared" si="6"/>
        <v>23.656017273242959</v>
      </c>
      <c r="H107" s="240">
        <f t="shared" si="6"/>
        <v>53.468992917602343</v>
      </c>
      <c r="I107" s="239">
        <f t="shared" si="4"/>
        <v>21.067229457713236</v>
      </c>
      <c r="J107" s="239">
        <f t="shared" si="4"/>
        <v>11.564868285161536</v>
      </c>
      <c r="K107" s="239">
        <f t="shared" si="4"/>
        <v>9.5023611725516979</v>
      </c>
      <c r="L107" s="30">
        <v>2337398</v>
      </c>
      <c r="M107" s="6"/>
      <c r="N107" s="10">
        <v>21.067229457713236</v>
      </c>
      <c r="O107" s="10">
        <v>11.564868285161536</v>
      </c>
      <c r="P107" s="10">
        <v>9.5023611725516997</v>
      </c>
      <c r="Q107" s="375"/>
    </row>
    <row r="108" spans="1:19" x14ac:dyDescent="0.3">
      <c r="A108" s="248"/>
      <c r="B108" s="235">
        <v>1979</v>
      </c>
      <c r="C108" s="249">
        <v>718455</v>
      </c>
      <c r="D108" s="249">
        <v>403935</v>
      </c>
      <c r="E108" s="249">
        <f t="shared" si="7"/>
        <v>314520</v>
      </c>
      <c r="F108" s="240">
        <f t="shared" si="6"/>
        <v>45.901406305528766</v>
      </c>
      <c r="G108" s="240">
        <f t="shared" si="6"/>
        <v>49.430113533370054</v>
      </c>
      <c r="H108" s="240">
        <f t="shared" si="6"/>
        <v>41.606785887946444</v>
      </c>
      <c r="I108" s="239">
        <f t="shared" si="4"/>
        <v>23.421317374327064</v>
      </c>
      <c r="J108" s="239">
        <f t="shared" si="4"/>
        <v>13.168103546636607</v>
      </c>
      <c r="K108" s="239">
        <f t="shared" si="4"/>
        <v>10.253213827690457</v>
      </c>
      <c r="L108" s="30">
        <v>3067526</v>
      </c>
      <c r="M108" s="6"/>
      <c r="N108" s="10">
        <v>23.5</v>
      </c>
      <c r="O108" s="10">
        <v>13.168103546636607</v>
      </c>
      <c r="P108" s="10">
        <v>10.331896453363393</v>
      </c>
      <c r="Q108" s="375"/>
    </row>
    <row r="109" spans="1:19" x14ac:dyDescent="0.3">
      <c r="A109" s="377"/>
      <c r="B109" s="250">
        <v>1980</v>
      </c>
      <c r="C109" s="376">
        <f>(I109/100)*$L109</f>
        <v>1089192.936</v>
      </c>
      <c r="D109" s="376">
        <f>(J109/100)*$L109</f>
        <v>619258.88699999882</v>
      </c>
      <c r="E109" s="376">
        <f>(K109/100)*$L109</f>
        <v>469934.04900000122</v>
      </c>
      <c r="F109" s="240">
        <f t="shared" si="6"/>
        <v>51.602109526692686</v>
      </c>
      <c r="G109" s="240">
        <f t="shared" si="6"/>
        <v>53.306568383526766</v>
      </c>
      <c r="H109" s="240">
        <f t="shared" si="6"/>
        <v>49.413089469668449</v>
      </c>
      <c r="I109" s="239">
        <v>24.8</v>
      </c>
      <c r="J109" s="239">
        <v>14.099999999999973</v>
      </c>
      <c r="K109" s="239">
        <v>10.700000000000028</v>
      </c>
      <c r="L109" s="30">
        <v>4391907</v>
      </c>
      <c r="M109" s="6"/>
      <c r="N109" s="94">
        <v>24.8</v>
      </c>
      <c r="O109" s="94">
        <v>14.099999999999973</v>
      </c>
      <c r="P109" s="94">
        <v>10.700000000000028</v>
      </c>
      <c r="Q109" s="375"/>
    </row>
    <row r="110" spans="1:19" x14ac:dyDescent="0.3">
      <c r="A110" s="377" t="s">
        <v>312</v>
      </c>
      <c r="B110" s="250">
        <v>1981</v>
      </c>
      <c r="C110" s="376">
        <f t="shared" ref="C110:E121" si="8">(I110/100)*$L110</f>
        <v>1592518.0919999997</v>
      </c>
      <c r="D110" s="376">
        <f t="shared" si="8"/>
        <v>862613.96649999998</v>
      </c>
      <c r="E110" s="376">
        <f t="shared" si="8"/>
        <v>729904.12549999973</v>
      </c>
      <c r="F110" s="240">
        <f t="shared" si="6"/>
        <v>46.210835506189852</v>
      </c>
      <c r="G110" s="240">
        <f t="shared" si="6"/>
        <v>39.297793638285185</v>
      </c>
      <c r="H110" s="240">
        <f t="shared" si="6"/>
        <v>55.320544883522118</v>
      </c>
      <c r="I110" s="239">
        <v>26.399999999999995</v>
      </c>
      <c r="J110" s="239">
        <v>14.299999999999999</v>
      </c>
      <c r="K110" s="239">
        <v>12.099999999999996</v>
      </c>
      <c r="L110" s="30">
        <v>6032265.5</v>
      </c>
      <c r="M110" s="6"/>
      <c r="N110" s="94">
        <v>26.399999999999995</v>
      </c>
      <c r="O110" s="94">
        <v>14.299999999999999</v>
      </c>
      <c r="P110" s="94">
        <v>12.099999999999996</v>
      </c>
      <c r="Q110" s="375"/>
    </row>
    <row r="111" spans="1:19" x14ac:dyDescent="0.3">
      <c r="A111" s="378"/>
      <c r="B111" s="250">
        <v>1982</v>
      </c>
      <c r="C111" s="376">
        <f t="shared" si="8"/>
        <v>2197427.0934999995</v>
      </c>
      <c r="D111" s="376">
        <f t="shared" si="8"/>
        <v>1199468.9374999993</v>
      </c>
      <c r="E111" s="376">
        <f t="shared" si="8"/>
        <v>997958.15599999984</v>
      </c>
      <c r="F111" s="240">
        <f t="shared" si="6"/>
        <v>37.984435124395418</v>
      </c>
      <c r="G111" s="240">
        <f t="shared" si="6"/>
        <v>39.050488872417219</v>
      </c>
      <c r="H111" s="240">
        <f t="shared" si="6"/>
        <v>36.72455342218781</v>
      </c>
      <c r="I111" s="239">
        <v>22.899999999999991</v>
      </c>
      <c r="J111" s="239">
        <v>12.499999999999993</v>
      </c>
      <c r="K111" s="239">
        <v>10.399999999999999</v>
      </c>
      <c r="L111" s="30">
        <v>9595751.5</v>
      </c>
      <c r="M111" s="6"/>
      <c r="N111" s="94">
        <v>22.899999999999991</v>
      </c>
      <c r="O111" s="94">
        <v>12.499999999999993</v>
      </c>
      <c r="P111" s="94">
        <v>10.399999999999999</v>
      </c>
      <c r="Q111" s="375"/>
    </row>
    <row r="112" spans="1:19" x14ac:dyDescent="0.3">
      <c r="A112" s="379"/>
      <c r="B112" s="250">
        <v>1983</v>
      </c>
      <c r="C112" s="376">
        <f t="shared" si="8"/>
        <v>3621115.5322499997</v>
      </c>
      <c r="D112" s="376">
        <f t="shared" si="8"/>
        <v>2291623.8392500002</v>
      </c>
      <c r="E112" s="376">
        <f t="shared" si="8"/>
        <v>1329491.693</v>
      </c>
      <c r="F112" s="240">
        <f t="shared" si="6"/>
        <v>64.788881640773326</v>
      </c>
      <c r="G112" s="240">
        <f t="shared" si="6"/>
        <v>91.053204264408194</v>
      </c>
      <c r="H112" s="240">
        <f t="shared" si="6"/>
        <v>33.221186179673865</v>
      </c>
      <c r="I112" s="239">
        <v>20.7</v>
      </c>
      <c r="J112" s="239">
        <v>13.1</v>
      </c>
      <c r="K112" s="239">
        <v>7.6</v>
      </c>
      <c r="L112" s="30">
        <v>17493311.75</v>
      </c>
      <c r="M112" s="6"/>
      <c r="N112" s="94">
        <v>20.7</v>
      </c>
      <c r="O112" s="94">
        <v>13.1</v>
      </c>
      <c r="P112" s="94">
        <v>7.6</v>
      </c>
      <c r="Q112" s="375"/>
    </row>
    <row r="113" spans="1:17" x14ac:dyDescent="0.3">
      <c r="A113" s="379"/>
      <c r="B113" s="250">
        <v>1984</v>
      </c>
      <c r="C113" s="376">
        <f t="shared" si="8"/>
        <v>5703294.2797499998</v>
      </c>
      <c r="D113" s="376">
        <f t="shared" si="8"/>
        <v>3496491.9704999998</v>
      </c>
      <c r="E113" s="376">
        <f t="shared" si="8"/>
        <v>2206802.3092499999</v>
      </c>
      <c r="F113" s="240">
        <f t="shared" si="6"/>
        <v>57.501030523768648</v>
      </c>
      <c r="G113" s="240">
        <f t="shared" si="6"/>
        <v>52.577046486142656</v>
      </c>
      <c r="H113" s="240">
        <f t="shared" si="6"/>
        <v>65.988424062308155</v>
      </c>
      <c r="I113" s="239">
        <v>19.899999999999999</v>
      </c>
      <c r="J113" s="239">
        <v>12.2</v>
      </c>
      <c r="K113" s="239">
        <v>7.6999999999999993</v>
      </c>
      <c r="L113" s="30">
        <v>28659770.25</v>
      </c>
      <c r="M113" s="6"/>
      <c r="N113" s="94">
        <v>19.899999999999999</v>
      </c>
      <c r="O113" s="94">
        <v>12.2</v>
      </c>
      <c r="P113" s="94">
        <v>7.6999999999999993</v>
      </c>
      <c r="Q113" s="375"/>
    </row>
    <row r="114" spans="1:17" x14ac:dyDescent="0.3">
      <c r="A114" s="379"/>
      <c r="B114" s="250">
        <v>1985</v>
      </c>
      <c r="C114" s="376">
        <f t="shared" si="8"/>
        <v>9739409.8499999996</v>
      </c>
      <c r="D114" s="376">
        <f t="shared" si="8"/>
        <v>6799210.6500000013</v>
      </c>
      <c r="E114" s="376">
        <f t="shared" si="8"/>
        <v>2940199.1999999993</v>
      </c>
      <c r="F114" s="240">
        <f t="shared" si="6"/>
        <v>70.76814508030121</v>
      </c>
      <c r="G114" s="251">
        <f t="shared" si="6"/>
        <v>94.458065608762467</v>
      </c>
      <c r="H114" s="251">
        <f t="shared" si="6"/>
        <v>33.233465801440552</v>
      </c>
      <c r="I114" s="252">
        <v>21.2</v>
      </c>
      <c r="J114" s="252">
        <v>14.8</v>
      </c>
      <c r="K114" s="252">
        <v>6.3999999999999986</v>
      </c>
      <c r="L114" s="30">
        <v>45940612.5</v>
      </c>
      <c r="M114" s="6"/>
      <c r="N114" s="94">
        <v>21.2</v>
      </c>
      <c r="O114" s="94">
        <v>14.8</v>
      </c>
      <c r="P114" s="94">
        <v>6.3999999999999986</v>
      </c>
      <c r="Q114" s="375"/>
    </row>
    <row r="115" spans="1:17" x14ac:dyDescent="0.3">
      <c r="A115" s="380"/>
      <c r="B115" s="250">
        <v>1986</v>
      </c>
      <c r="C115" s="376">
        <f t="shared" si="8"/>
        <v>14116713.73875</v>
      </c>
      <c r="D115" s="376">
        <f t="shared" si="8"/>
        <v>9614626.6545000002</v>
      </c>
      <c r="E115" s="376">
        <f t="shared" si="8"/>
        <v>4502087.0842500003</v>
      </c>
      <c r="F115" s="240">
        <f t="shared" si="6"/>
        <v>44.944241552274342</v>
      </c>
      <c r="G115" s="251">
        <f t="shared" ref="G115:G122" si="9">((D115/D114)-1)*100</f>
        <v>41.407983211992395</v>
      </c>
      <c r="H115" s="251">
        <f t="shared" ref="H115:H122" si="10">((E115/E114)-1)*100</f>
        <v>53.121838964176348</v>
      </c>
      <c r="I115" s="252">
        <v>18.5</v>
      </c>
      <c r="J115" s="252">
        <v>12.6</v>
      </c>
      <c r="K115" s="252">
        <v>5.9</v>
      </c>
      <c r="L115" s="30">
        <v>76306560.75</v>
      </c>
      <c r="M115" s="6"/>
      <c r="N115" s="94">
        <v>18.5</v>
      </c>
      <c r="O115" s="94">
        <v>12.6</v>
      </c>
      <c r="P115" s="94">
        <v>5.9</v>
      </c>
      <c r="Q115" s="375"/>
    </row>
    <row r="116" spans="1:17" ht="15.75" customHeight="1" x14ac:dyDescent="0.3">
      <c r="A116" s="380"/>
      <c r="B116" s="250">
        <v>1987</v>
      </c>
      <c r="C116" s="376">
        <f t="shared" si="8"/>
        <v>35809615.457000002</v>
      </c>
      <c r="D116" s="376">
        <f t="shared" si="8"/>
        <v>25419260.712999996</v>
      </c>
      <c r="E116" s="376">
        <f t="shared" si="8"/>
        <v>10390354.744000003</v>
      </c>
      <c r="F116" s="240">
        <f t="shared" si="6"/>
        <v>153.66821286956872</v>
      </c>
      <c r="G116" s="251">
        <f t="shared" si="9"/>
        <v>164.38115203467461</v>
      </c>
      <c r="H116" s="251">
        <f t="shared" si="10"/>
        <v>130.78973261866446</v>
      </c>
      <c r="I116" s="252">
        <v>19.3</v>
      </c>
      <c r="J116" s="252">
        <v>13.7</v>
      </c>
      <c r="K116" s="252">
        <v>5.6000000000000014</v>
      </c>
      <c r="L116" s="30">
        <v>185542049</v>
      </c>
      <c r="M116" s="6"/>
      <c r="N116" s="94">
        <v>19.3</v>
      </c>
      <c r="O116" s="94">
        <v>13.7</v>
      </c>
      <c r="P116" s="94">
        <v>5.6000000000000014</v>
      </c>
      <c r="Q116" s="375"/>
    </row>
    <row r="117" spans="1:17" x14ac:dyDescent="0.3">
      <c r="A117" s="92"/>
      <c r="B117" s="250">
        <v>1988</v>
      </c>
      <c r="C117" s="376">
        <f t="shared" si="8"/>
        <v>84926268.143999994</v>
      </c>
      <c r="D117" s="376">
        <f t="shared" si="8"/>
        <v>64527311.579999998</v>
      </c>
      <c r="E117" s="376">
        <f t="shared" si="8"/>
        <v>20398956.563999996</v>
      </c>
      <c r="F117" s="240">
        <f t="shared" si="6"/>
        <v>137.16051418083225</v>
      </c>
      <c r="G117" s="251">
        <f t="shared" si="9"/>
        <v>153.85203884784596</v>
      </c>
      <c r="H117" s="251">
        <f t="shared" si="10"/>
        <v>96.325891334745279</v>
      </c>
      <c r="I117" s="252">
        <v>20.399999999999999</v>
      </c>
      <c r="J117" s="252">
        <v>15.5</v>
      </c>
      <c r="K117" s="252">
        <v>4.8999999999999986</v>
      </c>
      <c r="L117" s="30">
        <v>416305236</v>
      </c>
      <c r="M117" s="6"/>
      <c r="N117" s="94">
        <v>20.399999999999999</v>
      </c>
      <c r="O117" s="94">
        <v>15.5</v>
      </c>
      <c r="P117" s="94">
        <v>4.8999999999999986</v>
      </c>
      <c r="Q117" s="375"/>
    </row>
    <row r="118" spans="1:17" x14ac:dyDescent="0.3">
      <c r="A118" s="92"/>
      <c r="B118" s="250">
        <v>1989</v>
      </c>
      <c r="C118" s="376">
        <f t="shared" si="8"/>
        <v>118004464.41</v>
      </c>
      <c r="D118" s="376">
        <f t="shared" si="8"/>
        <v>93854713.554000005</v>
      </c>
      <c r="E118" s="376">
        <f t="shared" si="8"/>
        <v>24149750.855999991</v>
      </c>
      <c r="F118" s="240">
        <f t="shared" si="6"/>
        <v>38.949310959846947</v>
      </c>
      <c r="G118" s="251">
        <f t="shared" si="9"/>
        <v>45.449595304525168</v>
      </c>
      <c r="H118" s="251">
        <f t="shared" si="10"/>
        <v>18.387187012395458</v>
      </c>
      <c r="I118" s="252">
        <v>21.5</v>
      </c>
      <c r="J118" s="252">
        <v>17.100000000000001</v>
      </c>
      <c r="K118" s="252">
        <v>4.3999999999999986</v>
      </c>
      <c r="L118" s="30">
        <v>548857974</v>
      </c>
      <c r="M118" s="6"/>
      <c r="N118" s="94">
        <v>21.5</v>
      </c>
      <c r="O118" s="94">
        <v>17.100000000000001</v>
      </c>
      <c r="P118" s="94">
        <v>4.3999999999999986</v>
      </c>
      <c r="Q118" s="375"/>
    </row>
    <row r="119" spans="1:17" x14ac:dyDescent="0.3">
      <c r="A119" s="377"/>
      <c r="B119" s="250">
        <v>1990</v>
      </c>
      <c r="C119" s="376">
        <f t="shared" si="8"/>
        <v>161079658.48800001</v>
      </c>
      <c r="D119" s="376">
        <f t="shared" si="8"/>
        <v>124873680.20399998</v>
      </c>
      <c r="E119" s="376">
        <f t="shared" si="8"/>
        <v>36205978.284000017</v>
      </c>
      <c r="F119" s="240">
        <f t="shared" ref="F119:F122" si="11">((C119/C118)-1)*100</f>
        <v>36.503020706350256</v>
      </c>
      <c r="G119" s="251">
        <f t="shared" si="9"/>
        <v>33.049982761018157</v>
      </c>
      <c r="H119" s="251">
        <f t="shared" si="10"/>
        <v>49.922781812072657</v>
      </c>
      <c r="I119" s="252">
        <v>21.8</v>
      </c>
      <c r="J119" s="252">
        <v>16.899999999999999</v>
      </c>
      <c r="K119" s="252">
        <v>4.9000000000000021</v>
      </c>
      <c r="L119" s="30">
        <v>738897516</v>
      </c>
      <c r="M119" s="6"/>
      <c r="N119" s="94">
        <v>21.8</v>
      </c>
      <c r="O119" s="94">
        <v>16.899999999999999</v>
      </c>
      <c r="P119" s="94">
        <v>4.9000000000000021</v>
      </c>
      <c r="Q119" s="375"/>
    </row>
    <row r="120" spans="1:17" x14ac:dyDescent="0.3">
      <c r="A120" s="377"/>
      <c r="B120" s="250">
        <v>1991</v>
      </c>
      <c r="C120" s="376">
        <f t="shared" si="8"/>
        <v>212609067.77599996</v>
      </c>
      <c r="D120" s="376">
        <f t="shared" si="8"/>
        <v>168948277.07200003</v>
      </c>
      <c r="E120" s="376">
        <f t="shared" si="8"/>
        <v>43660790.703999981</v>
      </c>
      <c r="F120" s="240">
        <f t="shared" si="11"/>
        <v>31.990016474885152</v>
      </c>
      <c r="G120" s="251">
        <f t="shared" si="9"/>
        <v>35.295345501147679</v>
      </c>
      <c r="H120" s="251">
        <f t="shared" si="10"/>
        <v>20.590004119000316</v>
      </c>
      <c r="I120" s="252">
        <v>22.4</v>
      </c>
      <c r="J120" s="252">
        <v>17.8</v>
      </c>
      <c r="K120" s="252">
        <v>4.5999999999999979</v>
      </c>
      <c r="L120" s="30">
        <v>949147624</v>
      </c>
      <c r="M120" s="6"/>
      <c r="N120" s="94">
        <v>22.4</v>
      </c>
      <c r="O120" s="94">
        <v>17.8</v>
      </c>
      <c r="P120" s="94">
        <v>4.5999999999999979</v>
      </c>
      <c r="Q120" s="375"/>
    </row>
    <row r="121" spans="1:17" x14ac:dyDescent="0.3">
      <c r="A121" s="92"/>
      <c r="B121" s="250">
        <v>1992</v>
      </c>
      <c r="C121" s="376">
        <f t="shared" si="8"/>
        <v>262435888.87100002</v>
      </c>
      <c r="D121" s="376">
        <f t="shared" si="8"/>
        <v>215129848.817</v>
      </c>
      <c r="E121" s="376">
        <f t="shared" si="8"/>
        <v>47306040.053999998</v>
      </c>
      <c r="F121" s="240">
        <f t="shared" si="11"/>
        <v>23.435887103129804</v>
      </c>
      <c r="G121" s="251">
        <f t="shared" si="9"/>
        <v>27.334739688004596</v>
      </c>
      <c r="H121" s="251">
        <f t="shared" si="10"/>
        <v>8.3490227529618544</v>
      </c>
      <c r="I121" s="252">
        <v>23.3</v>
      </c>
      <c r="J121" s="252">
        <v>19.100000000000001</v>
      </c>
      <c r="K121" s="252">
        <v>4.1999999999999993</v>
      </c>
      <c r="L121" s="30">
        <v>1126334287</v>
      </c>
      <c r="M121" s="6"/>
      <c r="N121" s="94">
        <v>23.3</v>
      </c>
      <c r="O121" s="94">
        <v>19.100000000000001</v>
      </c>
      <c r="P121" s="94">
        <v>4.1999999999999993</v>
      </c>
      <c r="Q121" s="375"/>
    </row>
    <row r="122" spans="1:17" x14ac:dyDescent="0.3">
      <c r="A122" s="47"/>
      <c r="B122" s="250">
        <v>1993</v>
      </c>
      <c r="C122" s="257">
        <v>331270914.25000006</v>
      </c>
      <c r="D122" s="257">
        <v>283603522.75</v>
      </c>
      <c r="E122" s="257">
        <v>47667391.50000006</v>
      </c>
      <c r="F122" s="240">
        <f t="shared" si="11"/>
        <v>26.229272861699116</v>
      </c>
      <c r="G122" s="251">
        <f t="shared" si="9"/>
        <v>31.828997375090928</v>
      </c>
      <c r="H122" s="251">
        <f t="shared" si="10"/>
        <v>0.76385900317925692</v>
      </c>
      <c r="I122" s="252">
        <f t="shared" ref="I122:K129" si="12">(C122/$L122)*100</f>
        <v>26.370958186268538</v>
      </c>
      <c r="J122" s="252">
        <f t="shared" ref="J122:J129" si="13">(D122/$L122)*100</f>
        <v>22.576375764383023</v>
      </c>
      <c r="K122" s="252">
        <f t="shared" si="12"/>
        <v>3.7945824218855146</v>
      </c>
      <c r="L122" s="30">
        <v>1256195971</v>
      </c>
      <c r="M122" s="6"/>
      <c r="N122" s="10">
        <v>22</v>
      </c>
      <c r="O122" s="10">
        <v>17.8</v>
      </c>
      <c r="P122" s="10">
        <v>4.1999999999999993</v>
      </c>
      <c r="Q122" s="375"/>
    </row>
    <row r="123" spans="1:17" x14ac:dyDescent="0.3">
      <c r="A123" s="47" t="s">
        <v>294</v>
      </c>
      <c r="B123" s="250">
        <v>1994</v>
      </c>
      <c r="C123" s="257">
        <v>404839877</v>
      </c>
      <c r="D123" s="257">
        <v>334277794</v>
      </c>
      <c r="E123" s="257">
        <v>70562083</v>
      </c>
      <c r="F123" s="251">
        <f t="shared" ref="F123:F129" si="14">((C123/C122)-1)*100</f>
        <v>22.208096028158899</v>
      </c>
      <c r="G123" s="251">
        <f t="shared" ref="G123:G129" si="15">((D123/D122)-1)*100</f>
        <v>17.867997815623049</v>
      </c>
      <c r="H123" s="251">
        <f t="shared" ref="H123:H129" si="16">((E123/E122)-1)*100</f>
        <v>48.03009096900113</v>
      </c>
      <c r="I123" s="252">
        <f t="shared" si="12"/>
        <v>28.506649396981516</v>
      </c>
      <c r="J123" s="252">
        <f t="shared" si="13"/>
        <v>23.538046561441899</v>
      </c>
      <c r="K123" s="252">
        <f t="shared" si="12"/>
        <v>4.9686028355396168</v>
      </c>
      <c r="L123" s="30">
        <v>1420159456</v>
      </c>
      <c r="M123" s="6"/>
      <c r="N123" s="10">
        <v>22.2</v>
      </c>
      <c r="O123" s="10">
        <v>17.899999999999999</v>
      </c>
      <c r="P123" s="10">
        <v>4.3000000000000007</v>
      </c>
      <c r="Q123" s="375"/>
    </row>
    <row r="124" spans="1:17" x14ac:dyDescent="0.3">
      <c r="A124" s="47"/>
      <c r="B124" s="250">
        <v>1995</v>
      </c>
      <c r="C124" s="257">
        <v>395676191</v>
      </c>
      <c r="D124" s="257">
        <v>326873430</v>
      </c>
      <c r="E124" s="257">
        <v>68802761.25</v>
      </c>
      <c r="F124" s="251">
        <f t="shared" si="14"/>
        <v>-2.2635334413956487</v>
      </c>
      <c r="G124" s="251">
        <f t="shared" si="15"/>
        <v>-2.2150331649011701</v>
      </c>
      <c r="H124" s="251">
        <f t="shared" si="16"/>
        <v>-2.4932962225619137</v>
      </c>
      <c r="I124" s="252">
        <f t="shared" si="12"/>
        <v>21.539035609802955</v>
      </c>
      <c r="J124" s="252">
        <f t="shared" si="13"/>
        <v>17.793687385826136</v>
      </c>
      <c r="K124" s="252">
        <f t="shared" si="12"/>
        <v>3.7453482375858216</v>
      </c>
      <c r="L124" s="30">
        <v>1837019067</v>
      </c>
      <c r="M124" s="6"/>
      <c r="N124" s="10">
        <v>14.6</v>
      </c>
      <c r="O124" s="10">
        <v>11.3</v>
      </c>
      <c r="P124" s="10">
        <v>3.2999999999999989</v>
      </c>
      <c r="Q124" s="375"/>
    </row>
    <row r="125" spans="1:17" x14ac:dyDescent="0.3">
      <c r="A125" s="47"/>
      <c r="B125" s="250">
        <v>1996</v>
      </c>
      <c r="C125" s="257">
        <v>581788398</v>
      </c>
      <c r="D125" s="257">
        <v>508110779.25</v>
      </c>
      <c r="E125" s="257">
        <v>73677618.999999985</v>
      </c>
      <c r="F125" s="251">
        <f t="shared" si="14"/>
        <v>47.03649378792165</v>
      </c>
      <c r="G125" s="251">
        <f t="shared" si="15"/>
        <v>55.44572688272644</v>
      </c>
      <c r="H125" s="251">
        <f t="shared" si="16"/>
        <v>7.0852646920474882</v>
      </c>
      <c r="I125" s="252">
        <f t="shared" si="12"/>
        <v>23.035878614556889</v>
      </c>
      <c r="J125" s="252">
        <f t="shared" si="13"/>
        <v>20.118617479805625</v>
      </c>
      <c r="K125" s="252">
        <f t="shared" si="12"/>
        <v>2.9172611446500003</v>
      </c>
      <c r="L125" s="30">
        <v>2525575029</v>
      </c>
      <c r="M125" s="6"/>
      <c r="N125" s="10">
        <v>15.2</v>
      </c>
      <c r="O125" s="10">
        <v>11.6</v>
      </c>
      <c r="P125" s="10">
        <v>3.5999999999999996</v>
      </c>
      <c r="Q125" s="375"/>
    </row>
    <row r="126" spans="1:17" x14ac:dyDescent="0.3">
      <c r="A126" s="47"/>
      <c r="B126" s="250">
        <v>1997</v>
      </c>
      <c r="C126" s="257">
        <v>803897781.99999988</v>
      </c>
      <c r="D126" s="257">
        <v>707234979.25000012</v>
      </c>
      <c r="E126" s="257">
        <v>96662803.000000015</v>
      </c>
      <c r="F126" s="251">
        <f t="shared" si="14"/>
        <v>38.177004691661097</v>
      </c>
      <c r="G126" s="251">
        <f t="shared" si="15"/>
        <v>39.189131215424844</v>
      </c>
      <c r="H126" s="251">
        <f t="shared" si="16"/>
        <v>31.196969055148259</v>
      </c>
      <c r="I126" s="252">
        <f t="shared" si="12"/>
        <v>25.3253964147369</v>
      </c>
      <c r="J126" s="252">
        <f t="shared" si="13"/>
        <v>22.280203539452582</v>
      </c>
      <c r="K126" s="252">
        <f t="shared" si="12"/>
        <v>3.0451928831601376</v>
      </c>
      <c r="L126" s="30">
        <v>3174275217</v>
      </c>
      <c r="M126" s="6"/>
      <c r="N126" s="236" t="s">
        <v>2</v>
      </c>
      <c r="O126" s="236" t="s">
        <v>2</v>
      </c>
      <c r="P126" s="236" t="s">
        <v>2</v>
      </c>
      <c r="Q126" s="6"/>
    </row>
    <row r="127" spans="1:17" x14ac:dyDescent="0.3">
      <c r="A127" s="47"/>
      <c r="B127" s="250">
        <v>1998</v>
      </c>
      <c r="C127" s="257">
        <v>1070309545.75</v>
      </c>
      <c r="D127" s="257">
        <v>964371408</v>
      </c>
      <c r="E127" s="257">
        <v>105938137.75000001</v>
      </c>
      <c r="F127" s="251">
        <f t="shared" si="14"/>
        <v>33.140004825887189</v>
      </c>
      <c r="G127" s="251">
        <f t="shared" si="15"/>
        <v>36.357990808470021</v>
      </c>
      <c r="H127" s="251">
        <f t="shared" si="16"/>
        <v>9.5955574038133271</v>
      </c>
      <c r="I127" s="252">
        <f t="shared" si="12"/>
        <v>27.826629885096864</v>
      </c>
      <c r="J127" s="252">
        <f t="shared" si="13"/>
        <v>25.072378685907598</v>
      </c>
      <c r="K127" s="252">
        <f t="shared" si="12"/>
        <v>2.7542511991892686</v>
      </c>
      <c r="L127" s="30">
        <v>3846349882</v>
      </c>
      <c r="M127" s="6"/>
      <c r="N127" s="236" t="s">
        <v>2</v>
      </c>
      <c r="O127" s="236" t="s">
        <v>2</v>
      </c>
      <c r="P127" s="236" t="s">
        <v>2</v>
      </c>
      <c r="Q127" s="6"/>
    </row>
    <row r="128" spans="1:17" x14ac:dyDescent="0.3">
      <c r="A128" s="47"/>
      <c r="B128" s="250">
        <v>1999</v>
      </c>
      <c r="C128" s="257">
        <v>1261255063</v>
      </c>
      <c r="D128" s="257">
        <v>1123991558</v>
      </c>
      <c r="E128" s="257">
        <v>137263505.25</v>
      </c>
      <c r="F128" s="251">
        <f t="shared" si="14"/>
        <v>17.840214357445383</v>
      </c>
      <c r="G128" s="251">
        <f t="shared" si="15"/>
        <v>16.551729828970618</v>
      </c>
      <c r="H128" s="251">
        <f t="shared" si="16"/>
        <v>29.569490426501275</v>
      </c>
      <c r="I128" s="252">
        <f t="shared" si="12"/>
        <v>27.450165558395355</v>
      </c>
      <c r="J128" s="252">
        <f t="shared" si="13"/>
        <v>24.462739741119861</v>
      </c>
      <c r="K128" s="252">
        <f t="shared" si="12"/>
        <v>2.9874258227165349</v>
      </c>
      <c r="L128" s="30">
        <v>4594708401</v>
      </c>
      <c r="M128" s="6"/>
      <c r="N128" s="236" t="s">
        <v>2</v>
      </c>
      <c r="O128" s="236" t="s">
        <v>2</v>
      </c>
      <c r="P128" s="236" t="s">
        <v>2</v>
      </c>
    </row>
    <row r="129" spans="1:16" x14ac:dyDescent="0.3">
      <c r="A129" s="47"/>
      <c r="B129" s="253">
        <v>2000</v>
      </c>
      <c r="C129" s="258">
        <v>1489650383</v>
      </c>
      <c r="D129" s="258">
        <v>1292924368</v>
      </c>
      <c r="E129" s="258">
        <v>196726015</v>
      </c>
      <c r="F129" s="254">
        <f t="shared" si="14"/>
        <v>18.108575077331523</v>
      </c>
      <c r="G129" s="254">
        <f t="shared" si="15"/>
        <v>15.029722313982008</v>
      </c>
      <c r="H129" s="254">
        <f t="shared" si="16"/>
        <v>43.319970331298244</v>
      </c>
      <c r="I129" s="255">
        <f t="shared" si="12"/>
        <v>27.125445748881088</v>
      </c>
      <c r="J129" s="255">
        <f t="shared" si="13"/>
        <v>23.543208662800957</v>
      </c>
      <c r="K129" s="255">
        <f t="shared" si="12"/>
        <v>3.5822370860801285</v>
      </c>
      <c r="L129" s="256">
        <v>5491708401</v>
      </c>
      <c r="M129" s="6"/>
      <c r="N129" s="382" t="s">
        <v>2</v>
      </c>
      <c r="O129" s="382" t="s">
        <v>2</v>
      </c>
      <c r="P129" s="382" t="s">
        <v>2</v>
      </c>
    </row>
    <row r="130" spans="1:16" x14ac:dyDescent="0.3">
      <c r="H130" s="251"/>
      <c r="M130" s="6"/>
    </row>
    <row r="131" spans="1:16" ht="15.6" customHeight="1" x14ac:dyDescent="0.3">
      <c r="B131" s="439" t="s">
        <v>295</v>
      </c>
      <c r="C131" s="439"/>
      <c r="D131" s="439"/>
      <c r="E131" s="439"/>
      <c r="F131" s="439"/>
    </row>
    <row r="132" spans="1:16" ht="14.4" customHeight="1" x14ac:dyDescent="0.3">
      <c r="B132" s="439"/>
      <c r="C132" s="439"/>
      <c r="D132" s="439"/>
      <c r="E132" s="439"/>
      <c r="F132" s="439"/>
    </row>
    <row r="133" spans="1:16" ht="14.4" customHeight="1" x14ac:dyDescent="0.3">
      <c r="B133" s="439"/>
      <c r="C133" s="439"/>
      <c r="D133" s="439"/>
      <c r="E133" s="439"/>
      <c r="F133" s="439"/>
    </row>
    <row r="134" spans="1:16" ht="14.4" customHeight="1" x14ac:dyDescent="0.3">
      <c r="B134" s="439"/>
      <c r="C134" s="439"/>
      <c r="D134" s="439"/>
      <c r="E134" s="439"/>
      <c r="F134" s="439"/>
    </row>
    <row r="135" spans="1:16" ht="14.4" customHeight="1" x14ac:dyDescent="0.3">
      <c r="B135" s="439"/>
      <c r="C135" s="439"/>
      <c r="D135" s="439"/>
      <c r="E135" s="439"/>
      <c r="F135" s="439"/>
    </row>
    <row r="136" spans="1:16" x14ac:dyDescent="0.3">
      <c r="B136" s="439"/>
      <c r="C136" s="439"/>
      <c r="D136" s="439"/>
      <c r="E136" s="439"/>
      <c r="F136" s="439"/>
    </row>
  </sheetData>
  <mergeCells count="18">
    <mergeCell ref="H2:H4"/>
    <mergeCell ref="I2:I4"/>
    <mergeCell ref="J2:J4"/>
    <mergeCell ref="B131:F136"/>
    <mergeCell ref="A54:A67"/>
    <mergeCell ref="A69:A71"/>
    <mergeCell ref="G2:G4"/>
    <mergeCell ref="A2:A4"/>
    <mergeCell ref="B2:B4"/>
    <mergeCell ref="C2:C4"/>
    <mergeCell ref="D2:D4"/>
    <mergeCell ref="E2:E4"/>
    <mergeCell ref="F2:F4"/>
    <mergeCell ref="K2:K4"/>
    <mergeCell ref="L2:L4"/>
    <mergeCell ref="N2:N4"/>
    <mergeCell ref="O2:O4"/>
    <mergeCell ref="P2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M212"/>
  <sheetViews>
    <sheetView zoomScaleNormal="100" workbookViewId="0">
      <pane xSplit="1" ySplit="4" topLeftCell="F98" activePane="bottomRight" state="frozen"/>
      <selection pane="topRight" activeCell="B1" sqref="B1"/>
      <selection pane="bottomLeft" activeCell="A6" sqref="A6"/>
      <selection pane="bottomRight" activeCell="N109" sqref="N109"/>
    </sheetView>
  </sheetViews>
  <sheetFormatPr baseColWidth="10" defaultColWidth="10.88671875" defaultRowHeight="15.6" x14ac:dyDescent="0.3"/>
  <cols>
    <col min="1" max="1" width="7.88671875" style="5" customWidth="1"/>
    <col min="2" max="2" width="12.33203125" style="5" customWidth="1"/>
    <col min="3" max="4" width="13.88671875" style="5" customWidth="1"/>
    <col min="5" max="5" width="11.44140625" style="5" customWidth="1"/>
    <col min="6" max="6" width="16.21875" style="5" customWidth="1"/>
    <col min="7" max="7" width="14.88671875" style="5" customWidth="1"/>
    <col min="8" max="8" width="12.6640625" style="5" customWidth="1"/>
    <col min="9" max="9" width="11.44140625" style="5" customWidth="1"/>
    <col min="10" max="10" width="13.33203125" style="5" customWidth="1"/>
    <col min="11" max="11" width="12.109375" style="5" customWidth="1"/>
    <col min="12" max="12" width="15.5546875" style="5" customWidth="1"/>
    <col min="13" max="13" width="12.109375" style="5" customWidth="1"/>
    <col min="14" max="14" width="21" style="5" customWidth="1"/>
    <col min="15" max="15" width="12.88671875" style="5" customWidth="1"/>
    <col min="16" max="16" width="3.44140625" style="5" customWidth="1"/>
    <col min="17" max="16384" width="10.88671875" style="1"/>
  </cols>
  <sheetData>
    <row r="1" spans="1:1833" ht="15" customHeight="1" x14ac:dyDescent="0.25">
      <c r="A1" s="387" t="s">
        <v>0</v>
      </c>
      <c r="B1" s="387" t="s">
        <v>64</v>
      </c>
      <c r="C1" s="387" t="s">
        <v>3</v>
      </c>
      <c r="D1" s="387" t="s">
        <v>128</v>
      </c>
      <c r="E1" s="387" t="s">
        <v>63</v>
      </c>
      <c r="F1" s="387" t="s">
        <v>303</v>
      </c>
      <c r="G1" s="387" t="s">
        <v>305</v>
      </c>
      <c r="H1" s="387" t="s">
        <v>124</v>
      </c>
      <c r="I1" s="387" t="s">
        <v>62</v>
      </c>
      <c r="J1" s="387" t="s">
        <v>129</v>
      </c>
      <c r="K1" s="387" t="s">
        <v>4</v>
      </c>
      <c r="L1" s="387" t="s">
        <v>303</v>
      </c>
      <c r="M1" s="387" t="s">
        <v>182</v>
      </c>
      <c r="N1" s="387" t="s">
        <v>185</v>
      </c>
      <c r="O1" s="387" t="s">
        <v>130</v>
      </c>
      <c r="P1" s="389"/>
    </row>
    <row r="2" spans="1:1833" s="2" customFormat="1" ht="15" customHeight="1" x14ac:dyDescent="0.25">
      <c r="A2" s="388"/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</row>
    <row r="3" spans="1:1833" ht="15" customHeight="1" x14ac:dyDescent="0.25">
      <c r="A3" s="388"/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9"/>
    </row>
    <row r="4" spans="1:1833" ht="16.2" thickBot="1" x14ac:dyDescent="0.35">
      <c r="A4" s="390"/>
      <c r="B4" s="14">
        <v>1</v>
      </c>
      <c r="C4" s="14">
        <v>2</v>
      </c>
      <c r="D4" s="98">
        <v>3</v>
      </c>
      <c r="E4" s="14">
        <v>4</v>
      </c>
      <c r="F4" s="367">
        <v>5</v>
      </c>
      <c r="G4" s="132">
        <v>6</v>
      </c>
      <c r="H4" s="14" t="s">
        <v>126</v>
      </c>
      <c r="I4" s="14" t="s">
        <v>66</v>
      </c>
      <c r="J4" s="98" t="s">
        <v>125</v>
      </c>
      <c r="K4" s="14" t="s">
        <v>127</v>
      </c>
      <c r="L4" s="370" t="s">
        <v>183</v>
      </c>
      <c r="M4" s="132" t="s">
        <v>304</v>
      </c>
      <c r="N4" s="15">
        <v>7</v>
      </c>
      <c r="O4" s="15" t="s">
        <v>307</v>
      </c>
      <c r="P4" s="26"/>
    </row>
    <row r="5" spans="1:1833" ht="16.2" thickTop="1" x14ac:dyDescent="0.25">
      <c r="A5" s="99">
        <v>1876</v>
      </c>
      <c r="B5" s="17" t="s">
        <v>2</v>
      </c>
      <c r="C5" s="17" t="s">
        <v>2</v>
      </c>
      <c r="D5" s="112">
        <v>341.7640152448181</v>
      </c>
      <c r="E5" s="17" t="s">
        <v>2</v>
      </c>
      <c r="F5" s="17" t="s">
        <v>2</v>
      </c>
      <c r="G5" s="17" t="s">
        <v>2</v>
      </c>
      <c r="H5" s="17" t="s">
        <v>2</v>
      </c>
      <c r="I5" s="17" t="s">
        <v>2</v>
      </c>
      <c r="J5" s="114" t="s">
        <v>2</v>
      </c>
      <c r="K5" s="17" t="s">
        <v>2</v>
      </c>
      <c r="L5" s="17" t="s">
        <v>2</v>
      </c>
      <c r="M5" s="17" t="s">
        <v>2</v>
      </c>
      <c r="N5" s="112">
        <f t="shared" ref="N5:N23" si="0">D5</f>
        <v>341.7640152448181</v>
      </c>
      <c r="O5" s="17" t="s">
        <v>2</v>
      </c>
      <c r="P5" s="17"/>
    </row>
    <row r="6" spans="1:1833" ht="15.6" customHeight="1" x14ac:dyDescent="0.3">
      <c r="A6" s="99">
        <v>1877</v>
      </c>
      <c r="B6" s="17" t="s">
        <v>2</v>
      </c>
      <c r="C6" s="17" t="s">
        <v>2</v>
      </c>
      <c r="D6" s="112">
        <v>349</v>
      </c>
      <c r="E6" s="17" t="s">
        <v>2</v>
      </c>
      <c r="F6" s="17" t="s">
        <v>2</v>
      </c>
      <c r="G6" s="17" t="s">
        <v>2</v>
      </c>
      <c r="H6" s="17" t="s">
        <v>2</v>
      </c>
      <c r="I6" s="17" t="s">
        <v>2</v>
      </c>
      <c r="J6" s="113">
        <f t="shared" ref="J6:J23" si="1">((D6/D5)-1)*100</f>
        <v>2.117245945275581</v>
      </c>
      <c r="K6" s="17" t="s">
        <v>2</v>
      </c>
      <c r="L6" s="17" t="s">
        <v>2</v>
      </c>
      <c r="M6" s="17" t="s">
        <v>2</v>
      </c>
      <c r="N6" s="112">
        <f t="shared" si="0"/>
        <v>349</v>
      </c>
      <c r="O6" s="115">
        <f t="shared" ref="O6:O22" si="2">J6</f>
        <v>2.117245945275581</v>
      </c>
      <c r="P6" s="17"/>
    </row>
    <row r="7" spans="1:1833" x14ac:dyDescent="0.3">
      <c r="A7" s="99">
        <v>1878</v>
      </c>
      <c r="B7" s="17" t="s">
        <v>2</v>
      </c>
      <c r="C7" s="17" t="s">
        <v>2</v>
      </c>
      <c r="D7" s="112">
        <v>366.45</v>
      </c>
      <c r="E7" s="17" t="s">
        <v>2</v>
      </c>
      <c r="F7" s="17" t="s">
        <v>2</v>
      </c>
      <c r="G7" s="17" t="s">
        <v>2</v>
      </c>
      <c r="H7" s="17" t="s">
        <v>2</v>
      </c>
      <c r="I7" s="17" t="s">
        <v>2</v>
      </c>
      <c r="J7" s="113">
        <f t="shared" si="1"/>
        <v>5.0000000000000044</v>
      </c>
      <c r="K7" s="17" t="s">
        <v>2</v>
      </c>
      <c r="L7" s="17" t="s">
        <v>2</v>
      </c>
      <c r="M7" s="17" t="s">
        <v>2</v>
      </c>
      <c r="N7" s="112">
        <f t="shared" si="0"/>
        <v>366.45</v>
      </c>
      <c r="O7" s="116">
        <f t="shared" si="2"/>
        <v>5.0000000000000044</v>
      </c>
      <c r="P7" s="17"/>
    </row>
    <row r="8" spans="1:1833" x14ac:dyDescent="0.3">
      <c r="A8" s="99">
        <v>1879</v>
      </c>
      <c r="B8" s="17" t="s">
        <v>2</v>
      </c>
      <c r="C8" s="17" t="s">
        <v>2</v>
      </c>
      <c r="D8" s="112">
        <v>384.77249999999998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2</v>
      </c>
      <c r="J8" s="113">
        <f t="shared" si="1"/>
        <v>5.0000000000000044</v>
      </c>
      <c r="K8" s="17" t="s">
        <v>2</v>
      </c>
      <c r="L8" s="17" t="s">
        <v>2</v>
      </c>
      <c r="M8" s="17" t="s">
        <v>2</v>
      </c>
      <c r="N8" s="112">
        <f t="shared" si="0"/>
        <v>384.77249999999998</v>
      </c>
      <c r="O8" s="116">
        <f t="shared" si="2"/>
        <v>5.0000000000000044</v>
      </c>
      <c r="P8" s="17"/>
    </row>
    <row r="9" spans="1:1833" x14ac:dyDescent="0.3">
      <c r="A9" s="99">
        <v>1880</v>
      </c>
      <c r="B9" s="17" t="s">
        <v>2</v>
      </c>
      <c r="C9" s="17" t="s">
        <v>2</v>
      </c>
      <c r="D9" s="112">
        <v>404.01112499999999</v>
      </c>
      <c r="E9" s="17" t="s">
        <v>2</v>
      </c>
      <c r="F9" s="17" t="s">
        <v>2</v>
      </c>
      <c r="G9" s="17" t="s">
        <v>2</v>
      </c>
      <c r="H9" s="17" t="s">
        <v>2</v>
      </c>
      <c r="I9" s="17" t="s">
        <v>2</v>
      </c>
      <c r="J9" s="113">
        <f t="shared" si="1"/>
        <v>5.0000000000000044</v>
      </c>
      <c r="K9" s="17" t="s">
        <v>2</v>
      </c>
      <c r="L9" s="17" t="s">
        <v>2</v>
      </c>
      <c r="M9" s="17" t="s">
        <v>2</v>
      </c>
      <c r="N9" s="112">
        <f t="shared" si="0"/>
        <v>404.01112499999999</v>
      </c>
      <c r="O9" s="116">
        <f t="shared" si="2"/>
        <v>5.0000000000000044</v>
      </c>
      <c r="P9" s="17"/>
    </row>
    <row r="10" spans="1:1833" x14ac:dyDescent="0.3">
      <c r="A10" s="99">
        <v>1881</v>
      </c>
      <c r="B10" s="17" t="s">
        <v>2</v>
      </c>
      <c r="C10" s="17" t="s">
        <v>2</v>
      </c>
      <c r="D10" s="112">
        <v>424.21168125000003</v>
      </c>
      <c r="E10" s="17" t="s">
        <v>2</v>
      </c>
      <c r="F10" s="17" t="s">
        <v>2</v>
      </c>
      <c r="G10" s="17" t="s">
        <v>2</v>
      </c>
      <c r="H10" s="17" t="s">
        <v>2</v>
      </c>
      <c r="I10" s="17" t="s">
        <v>2</v>
      </c>
      <c r="J10" s="113">
        <f t="shared" si="1"/>
        <v>5.0000000000000044</v>
      </c>
      <c r="K10" s="17" t="s">
        <v>2</v>
      </c>
      <c r="L10" s="17" t="s">
        <v>2</v>
      </c>
      <c r="M10" s="17" t="s">
        <v>2</v>
      </c>
      <c r="N10" s="112">
        <f t="shared" si="0"/>
        <v>424.21168125000003</v>
      </c>
      <c r="O10" s="116">
        <f t="shared" si="2"/>
        <v>5.0000000000000044</v>
      </c>
      <c r="P10" s="17"/>
    </row>
    <row r="11" spans="1:1833" x14ac:dyDescent="0.3">
      <c r="A11" s="99">
        <v>1882</v>
      </c>
      <c r="B11" s="17" t="s">
        <v>2</v>
      </c>
      <c r="C11" s="17" t="s">
        <v>2</v>
      </c>
      <c r="D11" s="112">
        <v>445.42226531250003</v>
      </c>
      <c r="E11" s="17" t="s">
        <v>2</v>
      </c>
      <c r="F11" s="17" t="s">
        <v>2</v>
      </c>
      <c r="G11" s="17" t="s">
        <v>2</v>
      </c>
      <c r="H11" s="17" t="s">
        <v>2</v>
      </c>
      <c r="I11" s="17" t="s">
        <v>2</v>
      </c>
      <c r="J11" s="113">
        <f t="shared" si="1"/>
        <v>5.0000000000000044</v>
      </c>
      <c r="K11" s="17" t="s">
        <v>2</v>
      </c>
      <c r="L11" s="17" t="s">
        <v>2</v>
      </c>
      <c r="M11" s="17" t="s">
        <v>2</v>
      </c>
      <c r="N11" s="112">
        <f t="shared" si="0"/>
        <v>445.42226531250003</v>
      </c>
      <c r="O11" s="116">
        <f t="shared" si="2"/>
        <v>5.0000000000000044</v>
      </c>
      <c r="P11" s="17"/>
    </row>
    <row r="12" spans="1:1833" x14ac:dyDescent="0.3">
      <c r="A12" s="99">
        <v>1883</v>
      </c>
      <c r="B12" s="17" t="s">
        <v>2</v>
      </c>
      <c r="C12" s="17" t="s">
        <v>2</v>
      </c>
      <c r="D12" s="112">
        <v>467.69337857812508</v>
      </c>
      <c r="E12" s="17" t="s">
        <v>2</v>
      </c>
      <c r="F12" s="17" t="s">
        <v>2</v>
      </c>
      <c r="G12" s="17" t="s">
        <v>2</v>
      </c>
      <c r="H12" s="17" t="s">
        <v>2</v>
      </c>
      <c r="I12" s="17" t="s">
        <v>2</v>
      </c>
      <c r="J12" s="113">
        <f t="shared" si="1"/>
        <v>5.0000000000000044</v>
      </c>
      <c r="K12" s="17" t="s">
        <v>2</v>
      </c>
      <c r="L12" s="17" t="s">
        <v>2</v>
      </c>
      <c r="M12" s="17" t="s">
        <v>2</v>
      </c>
      <c r="N12" s="112">
        <f t="shared" si="0"/>
        <v>467.69337857812508</v>
      </c>
      <c r="O12" s="116">
        <f t="shared" si="2"/>
        <v>5.0000000000000044</v>
      </c>
      <c r="P12" s="17"/>
    </row>
    <row r="13" spans="1:1833" x14ac:dyDescent="0.3">
      <c r="A13" s="99">
        <v>1884</v>
      </c>
      <c r="B13" s="17" t="s">
        <v>2</v>
      </c>
      <c r="C13" s="17" t="s">
        <v>2</v>
      </c>
      <c r="D13" s="112">
        <v>491.07804750703133</v>
      </c>
      <c r="E13" s="17" t="s">
        <v>2</v>
      </c>
      <c r="F13" s="17" t="s">
        <v>2</v>
      </c>
      <c r="G13" s="17" t="s">
        <v>2</v>
      </c>
      <c r="H13" s="17" t="s">
        <v>2</v>
      </c>
      <c r="I13" s="17" t="s">
        <v>2</v>
      </c>
      <c r="J13" s="113">
        <f t="shared" si="1"/>
        <v>5.0000000000000044</v>
      </c>
      <c r="K13" s="17" t="s">
        <v>2</v>
      </c>
      <c r="L13" s="17" t="s">
        <v>2</v>
      </c>
      <c r="M13" s="17" t="s">
        <v>2</v>
      </c>
      <c r="N13" s="112">
        <f t="shared" si="0"/>
        <v>491.07804750703133</v>
      </c>
      <c r="O13" s="116">
        <f t="shared" si="2"/>
        <v>5.0000000000000044</v>
      </c>
      <c r="P13" s="17"/>
    </row>
    <row r="14" spans="1:1833" x14ac:dyDescent="0.3">
      <c r="A14" s="99">
        <v>1885</v>
      </c>
      <c r="B14" s="17" t="s">
        <v>2</v>
      </c>
      <c r="C14" s="17" t="s">
        <v>2</v>
      </c>
      <c r="D14" s="112">
        <v>515.63194988238297</v>
      </c>
      <c r="E14" s="17" t="s">
        <v>2</v>
      </c>
      <c r="F14" s="17" t="s">
        <v>2</v>
      </c>
      <c r="G14" s="17" t="s">
        <v>2</v>
      </c>
      <c r="H14" s="17" t="s">
        <v>2</v>
      </c>
      <c r="I14" s="17" t="s">
        <v>2</v>
      </c>
      <c r="J14" s="113">
        <f t="shared" si="1"/>
        <v>5.0000000000000044</v>
      </c>
      <c r="K14" s="17" t="s">
        <v>2</v>
      </c>
      <c r="L14" s="17" t="s">
        <v>2</v>
      </c>
      <c r="M14" s="17" t="s">
        <v>2</v>
      </c>
      <c r="N14" s="112">
        <f t="shared" si="0"/>
        <v>515.63194988238297</v>
      </c>
      <c r="O14" s="116">
        <f t="shared" si="2"/>
        <v>5.0000000000000044</v>
      </c>
      <c r="P14" s="17"/>
    </row>
    <row r="15" spans="1:1833" x14ac:dyDescent="0.3">
      <c r="A15" s="16">
        <v>1886</v>
      </c>
      <c r="B15" s="17" t="s">
        <v>2</v>
      </c>
      <c r="C15" s="17" t="s">
        <v>2</v>
      </c>
      <c r="D15" s="112">
        <v>541.41354737650215</v>
      </c>
      <c r="E15" s="17" t="s">
        <v>2</v>
      </c>
      <c r="F15" s="17" t="s">
        <v>2</v>
      </c>
      <c r="G15" s="17" t="s">
        <v>2</v>
      </c>
      <c r="H15" s="17" t="s">
        <v>2</v>
      </c>
      <c r="I15" s="17" t="s">
        <v>2</v>
      </c>
      <c r="J15" s="113">
        <f t="shared" si="1"/>
        <v>5.0000000000000044</v>
      </c>
      <c r="K15" s="17" t="s">
        <v>2</v>
      </c>
      <c r="L15" s="17" t="s">
        <v>2</v>
      </c>
      <c r="M15" s="17" t="s">
        <v>2</v>
      </c>
      <c r="N15" s="112">
        <f t="shared" si="0"/>
        <v>541.41354737650215</v>
      </c>
      <c r="O15" s="116">
        <f t="shared" si="2"/>
        <v>5.0000000000000044</v>
      </c>
      <c r="P15" s="17"/>
    </row>
    <row r="16" spans="1:1833" x14ac:dyDescent="0.3">
      <c r="A16" s="16">
        <v>1887</v>
      </c>
      <c r="B16" s="17" t="s">
        <v>2</v>
      </c>
      <c r="C16" s="17" t="s">
        <v>2</v>
      </c>
      <c r="D16" s="112">
        <v>568.48422474532731</v>
      </c>
      <c r="E16" s="17" t="s">
        <v>2</v>
      </c>
      <c r="F16" s="17" t="s">
        <v>2</v>
      </c>
      <c r="G16" s="17" t="s">
        <v>2</v>
      </c>
      <c r="H16" s="17" t="s">
        <v>2</v>
      </c>
      <c r="I16" s="17" t="s">
        <v>2</v>
      </c>
      <c r="J16" s="113">
        <f t="shared" si="1"/>
        <v>5.0000000000000044</v>
      </c>
      <c r="K16" s="17" t="s">
        <v>2</v>
      </c>
      <c r="L16" s="17" t="s">
        <v>2</v>
      </c>
      <c r="M16" s="17" t="s">
        <v>2</v>
      </c>
      <c r="N16" s="112">
        <f t="shared" si="0"/>
        <v>568.48422474532731</v>
      </c>
      <c r="O16" s="116">
        <f t="shared" si="2"/>
        <v>5.0000000000000044</v>
      </c>
      <c r="P16" s="17"/>
    </row>
    <row r="17" spans="1:16" x14ac:dyDescent="0.3">
      <c r="A17" s="16">
        <v>1888</v>
      </c>
      <c r="B17" s="17" t="s">
        <v>2</v>
      </c>
      <c r="C17" s="17" t="s">
        <v>2</v>
      </c>
      <c r="D17" s="112">
        <v>596.90843598259369</v>
      </c>
      <c r="E17" s="17" t="s">
        <v>2</v>
      </c>
      <c r="F17" s="17" t="s">
        <v>2</v>
      </c>
      <c r="G17" s="17" t="s">
        <v>2</v>
      </c>
      <c r="H17" s="17" t="s">
        <v>2</v>
      </c>
      <c r="I17" s="17" t="s">
        <v>2</v>
      </c>
      <c r="J17" s="113">
        <f t="shared" si="1"/>
        <v>5.0000000000000044</v>
      </c>
      <c r="K17" s="17" t="s">
        <v>2</v>
      </c>
      <c r="L17" s="17" t="s">
        <v>2</v>
      </c>
      <c r="M17" s="17" t="s">
        <v>2</v>
      </c>
      <c r="N17" s="112">
        <f t="shared" si="0"/>
        <v>596.90843598259369</v>
      </c>
      <c r="O17" s="116">
        <f t="shared" si="2"/>
        <v>5.0000000000000044</v>
      </c>
      <c r="P17" s="17"/>
    </row>
    <row r="18" spans="1:16" x14ac:dyDescent="0.3">
      <c r="A18" s="16">
        <v>1889</v>
      </c>
      <c r="B18" s="17" t="s">
        <v>2</v>
      </c>
      <c r="C18" s="17" t="s">
        <v>2</v>
      </c>
      <c r="D18" s="112">
        <v>626.75385778172335</v>
      </c>
      <c r="E18" s="17" t="s">
        <v>2</v>
      </c>
      <c r="F18" s="17" t="s">
        <v>2</v>
      </c>
      <c r="G18" s="17" t="s">
        <v>2</v>
      </c>
      <c r="H18" s="17" t="s">
        <v>2</v>
      </c>
      <c r="I18" s="17" t="s">
        <v>2</v>
      </c>
      <c r="J18" s="113">
        <f t="shared" si="1"/>
        <v>5.0000000000000044</v>
      </c>
      <c r="K18" s="17" t="s">
        <v>2</v>
      </c>
      <c r="L18" s="17" t="s">
        <v>2</v>
      </c>
      <c r="M18" s="17" t="s">
        <v>2</v>
      </c>
      <c r="N18" s="112">
        <f t="shared" si="0"/>
        <v>626.75385778172335</v>
      </c>
      <c r="O18" s="116">
        <f t="shared" si="2"/>
        <v>5.0000000000000044</v>
      </c>
      <c r="P18" s="17"/>
    </row>
    <row r="19" spans="1:16" x14ac:dyDescent="0.3">
      <c r="A19" s="16">
        <v>1890</v>
      </c>
      <c r="B19" s="17" t="s">
        <v>2</v>
      </c>
      <c r="C19" s="17" t="s">
        <v>2</v>
      </c>
      <c r="D19" s="112">
        <v>658.09155067080951</v>
      </c>
      <c r="E19" s="17" t="s">
        <v>2</v>
      </c>
      <c r="F19" s="17" t="s">
        <v>2</v>
      </c>
      <c r="G19" s="17" t="s">
        <v>2</v>
      </c>
      <c r="H19" s="17" t="s">
        <v>2</v>
      </c>
      <c r="I19" s="17" t="s">
        <v>2</v>
      </c>
      <c r="J19" s="113">
        <f t="shared" si="1"/>
        <v>5.0000000000000044</v>
      </c>
      <c r="K19" s="17" t="s">
        <v>2</v>
      </c>
      <c r="L19" s="17" t="s">
        <v>2</v>
      </c>
      <c r="M19" s="17" t="s">
        <v>2</v>
      </c>
      <c r="N19" s="112">
        <f t="shared" si="0"/>
        <v>658.09155067080951</v>
      </c>
      <c r="O19" s="116">
        <f t="shared" si="2"/>
        <v>5.0000000000000044</v>
      </c>
      <c r="P19" s="17"/>
    </row>
    <row r="20" spans="1:16" x14ac:dyDescent="0.3">
      <c r="A20" s="16">
        <v>1891</v>
      </c>
      <c r="B20" s="17" t="s">
        <v>2</v>
      </c>
      <c r="C20" s="17" t="s">
        <v>2</v>
      </c>
      <c r="D20" s="112">
        <v>690.99612820435004</v>
      </c>
      <c r="E20" s="17" t="s">
        <v>2</v>
      </c>
      <c r="F20" s="17" t="s">
        <v>2</v>
      </c>
      <c r="G20" s="17" t="s">
        <v>2</v>
      </c>
      <c r="H20" s="17" t="s">
        <v>2</v>
      </c>
      <c r="I20" s="17" t="s">
        <v>2</v>
      </c>
      <c r="J20" s="113">
        <f t="shared" si="1"/>
        <v>5.0000000000000044</v>
      </c>
      <c r="K20" s="17" t="s">
        <v>2</v>
      </c>
      <c r="L20" s="17" t="s">
        <v>2</v>
      </c>
      <c r="M20" s="17" t="s">
        <v>2</v>
      </c>
      <c r="N20" s="112">
        <f t="shared" si="0"/>
        <v>690.99612820435004</v>
      </c>
      <c r="O20" s="116">
        <f t="shared" si="2"/>
        <v>5.0000000000000044</v>
      </c>
      <c r="P20" s="17"/>
    </row>
    <row r="21" spans="1:16" x14ac:dyDescent="0.3">
      <c r="A21" s="16">
        <v>1892</v>
      </c>
      <c r="B21" s="17" t="s">
        <v>2</v>
      </c>
      <c r="C21" s="17" t="s">
        <v>2</v>
      </c>
      <c r="D21" s="112">
        <v>725.54593461456761</v>
      </c>
      <c r="E21" s="17" t="s">
        <v>2</v>
      </c>
      <c r="F21" s="17" t="s">
        <v>2</v>
      </c>
      <c r="G21" s="17" t="s">
        <v>2</v>
      </c>
      <c r="H21" s="17" t="s">
        <v>2</v>
      </c>
      <c r="I21" s="17" t="s">
        <v>2</v>
      </c>
      <c r="J21" s="113">
        <f t="shared" si="1"/>
        <v>5.0000000000000044</v>
      </c>
      <c r="K21" s="17" t="s">
        <v>2</v>
      </c>
      <c r="L21" s="17" t="s">
        <v>2</v>
      </c>
      <c r="M21" s="17" t="s">
        <v>2</v>
      </c>
      <c r="N21" s="112">
        <f t="shared" si="0"/>
        <v>725.54593461456761</v>
      </c>
      <c r="O21" s="116">
        <f t="shared" si="2"/>
        <v>5.0000000000000044</v>
      </c>
      <c r="P21" s="17"/>
    </row>
    <row r="22" spans="1:16" x14ac:dyDescent="0.3">
      <c r="A22" s="16">
        <v>1893</v>
      </c>
      <c r="B22" s="17" t="s">
        <v>2</v>
      </c>
      <c r="C22" s="17" t="s">
        <v>2</v>
      </c>
      <c r="D22" s="112">
        <v>761.82323134529599</v>
      </c>
      <c r="E22" s="17" t="s">
        <v>2</v>
      </c>
      <c r="F22" s="17" t="s">
        <v>2</v>
      </c>
      <c r="G22" s="17" t="s">
        <v>2</v>
      </c>
      <c r="H22" s="17" t="s">
        <v>2</v>
      </c>
      <c r="I22" s="17" t="s">
        <v>2</v>
      </c>
      <c r="J22" s="113">
        <f t="shared" si="1"/>
        <v>5.0000000000000044</v>
      </c>
      <c r="K22" s="17" t="s">
        <v>2</v>
      </c>
      <c r="L22" s="17" t="s">
        <v>2</v>
      </c>
      <c r="M22" s="17" t="s">
        <v>2</v>
      </c>
      <c r="N22" s="112">
        <f t="shared" si="0"/>
        <v>761.82323134529599</v>
      </c>
      <c r="O22" s="116">
        <f t="shared" si="2"/>
        <v>5.0000000000000044</v>
      </c>
      <c r="P22" s="17"/>
    </row>
    <row r="23" spans="1:16" x14ac:dyDescent="0.3">
      <c r="A23" s="16">
        <v>1894</v>
      </c>
      <c r="B23" s="17" t="s">
        <v>2</v>
      </c>
      <c r="C23" s="17" t="s">
        <v>2</v>
      </c>
      <c r="D23" s="112">
        <v>799.91439291256086</v>
      </c>
      <c r="E23" s="17" t="s">
        <v>2</v>
      </c>
      <c r="F23" s="17" t="s">
        <v>2</v>
      </c>
      <c r="G23" s="17" t="s">
        <v>2</v>
      </c>
      <c r="H23" s="17" t="s">
        <v>2</v>
      </c>
      <c r="I23" s="17" t="s">
        <v>2</v>
      </c>
      <c r="J23" s="113">
        <f t="shared" si="1"/>
        <v>5.0000000000000044</v>
      </c>
      <c r="K23" s="17" t="s">
        <v>2</v>
      </c>
      <c r="L23" s="17" t="s">
        <v>2</v>
      </c>
      <c r="M23" s="17" t="s">
        <v>2</v>
      </c>
      <c r="N23" s="112">
        <f t="shared" si="0"/>
        <v>799.91439291256086</v>
      </c>
      <c r="O23" s="116">
        <f>J23</f>
        <v>5.0000000000000044</v>
      </c>
      <c r="P23" s="17"/>
    </row>
    <row r="24" spans="1:16" x14ac:dyDescent="0.3">
      <c r="A24" s="16">
        <v>1895</v>
      </c>
      <c r="B24" s="17" t="s">
        <v>2</v>
      </c>
      <c r="C24" s="17" t="s">
        <v>2</v>
      </c>
      <c r="D24" s="17" t="s">
        <v>2</v>
      </c>
      <c r="E24" s="29">
        <v>852</v>
      </c>
      <c r="F24" s="17" t="s">
        <v>2</v>
      </c>
      <c r="G24" s="17" t="s">
        <v>2</v>
      </c>
      <c r="H24" s="17" t="s">
        <v>2</v>
      </c>
      <c r="I24" s="17" t="s">
        <v>2</v>
      </c>
      <c r="J24" s="17" t="s">
        <v>2</v>
      </c>
      <c r="K24" s="21"/>
      <c r="L24" s="17" t="s">
        <v>2</v>
      </c>
      <c r="M24" s="17" t="s">
        <v>2</v>
      </c>
      <c r="N24" s="34">
        <f t="shared" ref="N24:N55" si="3">E24</f>
        <v>852</v>
      </c>
      <c r="O24" s="117">
        <v>6.5</v>
      </c>
      <c r="P24" s="17"/>
    </row>
    <row r="25" spans="1:16" x14ac:dyDescent="0.3">
      <c r="A25" s="16">
        <v>1896</v>
      </c>
      <c r="B25" s="17" t="s">
        <v>2</v>
      </c>
      <c r="C25" s="17" t="s">
        <v>2</v>
      </c>
      <c r="D25" s="17" t="s">
        <v>2</v>
      </c>
      <c r="E25" s="29">
        <v>879</v>
      </c>
      <c r="F25" s="17" t="s">
        <v>2</v>
      </c>
      <c r="G25" s="17" t="s">
        <v>2</v>
      </c>
      <c r="H25" s="17" t="s">
        <v>2</v>
      </c>
      <c r="I25" s="17" t="s">
        <v>2</v>
      </c>
      <c r="J25" s="17" t="s">
        <v>2</v>
      </c>
      <c r="K25" s="21">
        <f t="shared" ref="K25:K56" si="4">((E25/E24)-1)*100</f>
        <v>3.1690140845070491</v>
      </c>
      <c r="L25" s="17" t="s">
        <v>2</v>
      </c>
      <c r="M25" s="17" t="s">
        <v>2</v>
      </c>
      <c r="N25" s="34">
        <f t="shared" si="3"/>
        <v>879</v>
      </c>
      <c r="O25" s="37">
        <f t="shared" ref="O25:O52" si="5">((N25/N24)-1)*100</f>
        <v>3.1690140845070491</v>
      </c>
      <c r="P25" s="37"/>
    </row>
    <row r="26" spans="1:16" x14ac:dyDescent="0.3">
      <c r="A26" s="16">
        <v>1897</v>
      </c>
      <c r="B26" s="17" t="s">
        <v>2</v>
      </c>
      <c r="C26" s="17" t="s">
        <v>2</v>
      </c>
      <c r="D26" s="17" t="s">
        <v>2</v>
      </c>
      <c r="E26" s="29">
        <v>1178</v>
      </c>
      <c r="F26" s="17" t="s">
        <v>2</v>
      </c>
      <c r="G26" s="17" t="s">
        <v>2</v>
      </c>
      <c r="H26" s="17" t="s">
        <v>2</v>
      </c>
      <c r="I26" s="17" t="s">
        <v>2</v>
      </c>
      <c r="J26" s="17" t="s">
        <v>2</v>
      </c>
      <c r="K26" s="21">
        <f t="shared" si="4"/>
        <v>34.015927189988624</v>
      </c>
      <c r="L26" s="17" t="s">
        <v>2</v>
      </c>
      <c r="M26" s="17" t="s">
        <v>2</v>
      </c>
      <c r="N26" s="34">
        <f t="shared" si="3"/>
        <v>1178</v>
      </c>
      <c r="O26" s="37">
        <f t="shared" si="5"/>
        <v>34.015927189988624</v>
      </c>
      <c r="P26" s="37"/>
    </row>
    <row r="27" spans="1:16" x14ac:dyDescent="0.3">
      <c r="A27" s="16">
        <v>1898</v>
      </c>
      <c r="B27" s="17" t="s">
        <v>2</v>
      </c>
      <c r="C27" s="17" t="s">
        <v>2</v>
      </c>
      <c r="D27" s="17" t="s">
        <v>2</v>
      </c>
      <c r="E27" s="29">
        <v>1169</v>
      </c>
      <c r="F27" s="17" t="s">
        <v>2</v>
      </c>
      <c r="G27" s="17" t="s">
        <v>2</v>
      </c>
      <c r="H27" s="17" t="s">
        <v>2</v>
      </c>
      <c r="I27" s="17" t="s">
        <v>2</v>
      </c>
      <c r="J27" s="17" t="s">
        <v>2</v>
      </c>
      <c r="K27" s="21">
        <f t="shared" si="4"/>
        <v>-0.76400679117147874</v>
      </c>
      <c r="L27" s="17" t="s">
        <v>2</v>
      </c>
      <c r="M27" s="17" t="s">
        <v>2</v>
      </c>
      <c r="N27" s="34">
        <f t="shared" si="3"/>
        <v>1169</v>
      </c>
      <c r="O27" s="37">
        <f t="shared" si="5"/>
        <v>-0.76400679117147874</v>
      </c>
      <c r="P27" s="37"/>
    </row>
    <row r="28" spans="1:16" x14ac:dyDescent="0.3">
      <c r="A28" s="16">
        <v>1899</v>
      </c>
      <c r="B28" s="17" t="s">
        <v>2</v>
      </c>
      <c r="C28" s="17" t="s">
        <v>2</v>
      </c>
      <c r="D28" s="17" t="s">
        <v>2</v>
      </c>
      <c r="E28" s="29">
        <v>1185</v>
      </c>
      <c r="F28" s="17" t="s">
        <v>2</v>
      </c>
      <c r="G28" s="17" t="s">
        <v>2</v>
      </c>
      <c r="H28" s="17" t="s">
        <v>2</v>
      </c>
      <c r="I28" s="17" t="s">
        <v>2</v>
      </c>
      <c r="J28" s="17" t="s">
        <v>2</v>
      </c>
      <c r="K28" s="21">
        <f t="shared" si="4"/>
        <v>1.3686911890504749</v>
      </c>
      <c r="L28" s="17" t="s">
        <v>2</v>
      </c>
      <c r="M28" s="17" t="s">
        <v>2</v>
      </c>
      <c r="N28" s="34">
        <f t="shared" si="3"/>
        <v>1185</v>
      </c>
      <c r="O28" s="37">
        <f t="shared" si="5"/>
        <v>1.3686911890504749</v>
      </c>
      <c r="P28" s="37"/>
    </row>
    <row r="29" spans="1:16" x14ac:dyDescent="0.3">
      <c r="A29" s="16">
        <v>1900</v>
      </c>
      <c r="B29" s="17" t="s">
        <v>2</v>
      </c>
      <c r="C29" s="17" t="s">
        <v>2</v>
      </c>
      <c r="D29" s="17" t="s">
        <v>2</v>
      </c>
      <c r="E29" s="29">
        <v>1317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21">
        <f t="shared" si="4"/>
        <v>11.139240506329106</v>
      </c>
      <c r="L29" s="17" t="s">
        <v>2</v>
      </c>
      <c r="M29" s="17" t="s">
        <v>2</v>
      </c>
      <c r="N29" s="34">
        <f t="shared" si="3"/>
        <v>1317</v>
      </c>
      <c r="O29" s="37">
        <f t="shared" si="5"/>
        <v>11.139240506329106</v>
      </c>
      <c r="P29" s="37"/>
    </row>
    <row r="30" spans="1:16" x14ac:dyDescent="0.3">
      <c r="A30" s="16">
        <v>1901</v>
      </c>
      <c r="B30" s="17" t="s">
        <v>2</v>
      </c>
      <c r="C30" s="17" t="s">
        <v>2</v>
      </c>
      <c r="D30" s="17" t="s">
        <v>2</v>
      </c>
      <c r="E30" s="29">
        <v>1774</v>
      </c>
      <c r="F30" s="17" t="s">
        <v>2</v>
      </c>
      <c r="G30" s="17" t="s">
        <v>2</v>
      </c>
      <c r="H30" s="17" t="s">
        <v>2</v>
      </c>
      <c r="I30" s="17" t="s">
        <v>2</v>
      </c>
      <c r="J30" s="17" t="s">
        <v>2</v>
      </c>
      <c r="K30" s="21">
        <f t="shared" si="4"/>
        <v>34.700075930144259</v>
      </c>
      <c r="L30" s="17" t="s">
        <v>2</v>
      </c>
      <c r="M30" s="17" t="s">
        <v>2</v>
      </c>
      <c r="N30" s="34">
        <f t="shared" si="3"/>
        <v>1774</v>
      </c>
      <c r="O30" s="37">
        <f t="shared" si="5"/>
        <v>34.700075930144259</v>
      </c>
      <c r="P30" s="37"/>
    </row>
    <row r="31" spans="1:16" x14ac:dyDescent="0.3">
      <c r="A31" s="16">
        <v>1902</v>
      </c>
      <c r="B31" s="17" t="s">
        <v>2</v>
      </c>
      <c r="C31" s="17" t="s">
        <v>2</v>
      </c>
      <c r="D31" s="17" t="s">
        <v>2</v>
      </c>
      <c r="E31" s="29">
        <v>1672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21">
        <f t="shared" si="4"/>
        <v>-5.7497181510710256</v>
      </c>
      <c r="L31" s="17" t="s">
        <v>2</v>
      </c>
      <c r="M31" s="17" t="s">
        <v>2</v>
      </c>
      <c r="N31" s="34">
        <f t="shared" si="3"/>
        <v>1672</v>
      </c>
      <c r="O31" s="37">
        <f t="shared" si="5"/>
        <v>-5.7497181510710256</v>
      </c>
      <c r="P31" s="37"/>
    </row>
    <row r="32" spans="1:16" x14ac:dyDescent="0.3">
      <c r="A32" s="16">
        <v>1903</v>
      </c>
      <c r="B32" s="17" t="s">
        <v>2</v>
      </c>
      <c r="C32" s="17" t="s">
        <v>2</v>
      </c>
      <c r="D32" s="17" t="s">
        <v>2</v>
      </c>
      <c r="E32" s="29">
        <v>1859</v>
      </c>
      <c r="F32" s="17" t="s">
        <v>2</v>
      </c>
      <c r="G32" s="17" t="s">
        <v>2</v>
      </c>
      <c r="H32" s="17" t="s">
        <v>2</v>
      </c>
      <c r="I32" s="17" t="s">
        <v>2</v>
      </c>
      <c r="J32" s="17" t="s">
        <v>2</v>
      </c>
      <c r="K32" s="21">
        <f t="shared" si="4"/>
        <v>11.184210526315796</v>
      </c>
      <c r="L32" s="17" t="s">
        <v>2</v>
      </c>
      <c r="M32" s="17" t="s">
        <v>2</v>
      </c>
      <c r="N32" s="34">
        <f t="shared" si="3"/>
        <v>1859</v>
      </c>
      <c r="O32" s="37">
        <f t="shared" si="5"/>
        <v>11.184210526315796</v>
      </c>
      <c r="P32" s="37"/>
    </row>
    <row r="33" spans="1:16" x14ac:dyDescent="0.3">
      <c r="A33" s="16">
        <v>1904</v>
      </c>
      <c r="B33" s="17" t="s">
        <v>2</v>
      </c>
      <c r="C33" s="17" t="s">
        <v>2</v>
      </c>
      <c r="D33" s="17" t="s">
        <v>2</v>
      </c>
      <c r="E33" s="29">
        <v>1836</v>
      </c>
      <c r="F33" s="17" t="s">
        <v>2</v>
      </c>
      <c r="G33" s="17" t="s">
        <v>2</v>
      </c>
      <c r="H33" s="17" t="s">
        <v>2</v>
      </c>
      <c r="I33" s="17" t="s">
        <v>2</v>
      </c>
      <c r="J33" s="17" t="s">
        <v>2</v>
      </c>
      <c r="K33" s="21">
        <f t="shared" si="4"/>
        <v>-1.2372243141473893</v>
      </c>
      <c r="L33" s="17" t="s">
        <v>2</v>
      </c>
      <c r="M33" s="17" t="s">
        <v>2</v>
      </c>
      <c r="N33" s="34">
        <f t="shared" si="3"/>
        <v>1836</v>
      </c>
      <c r="O33" s="37">
        <f t="shared" si="5"/>
        <v>-1.2372243141473893</v>
      </c>
      <c r="P33" s="37"/>
    </row>
    <row r="34" spans="1:16" x14ac:dyDescent="0.3">
      <c r="A34" s="16">
        <v>1905</v>
      </c>
      <c r="B34" s="17" t="s">
        <v>2</v>
      </c>
      <c r="C34" s="17" t="s">
        <v>2</v>
      </c>
      <c r="D34" s="17" t="s">
        <v>2</v>
      </c>
      <c r="E34" s="29">
        <v>2273</v>
      </c>
      <c r="F34" s="17" t="s">
        <v>2</v>
      </c>
      <c r="G34" s="17" t="s">
        <v>2</v>
      </c>
      <c r="H34" s="17" t="s">
        <v>2</v>
      </c>
      <c r="I34" s="17" t="s">
        <v>2</v>
      </c>
      <c r="J34" s="17" t="s">
        <v>2</v>
      </c>
      <c r="K34" s="21">
        <f t="shared" si="4"/>
        <v>23.801742919389966</v>
      </c>
      <c r="L34" s="17" t="s">
        <v>2</v>
      </c>
      <c r="M34" s="17" t="s">
        <v>2</v>
      </c>
      <c r="N34" s="34">
        <f t="shared" si="3"/>
        <v>2273</v>
      </c>
      <c r="O34" s="37">
        <f t="shared" si="5"/>
        <v>23.801742919389966</v>
      </c>
      <c r="P34" s="37"/>
    </row>
    <row r="35" spans="1:16" x14ac:dyDescent="0.3">
      <c r="A35" s="16">
        <v>1906</v>
      </c>
      <c r="B35" s="17" t="s">
        <v>2</v>
      </c>
      <c r="C35" s="17" t="s">
        <v>2</v>
      </c>
      <c r="D35" s="17" t="s">
        <v>2</v>
      </c>
      <c r="E35" s="29">
        <v>2217</v>
      </c>
      <c r="F35" s="17" t="s">
        <v>2</v>
      </c>
      <c r="G35" s="17" t="s">
        <v>2</v>
      </c>
      <c r="H35" s="17" t="s">
        <v>2</v>
      </c>
      <c r="I35" s="17" t="s">
        <v>2</v>
      </c>
      <c r="J35" s="17" t="s">
        <v>2</v>
      </c>
      <c r="K35" s="21">
        <f t="shared" si="4"/>
        <v>-2.4637043554773475</v>
      </c>
      <c r="L35" s="17" t="s">
        <v>2</v>
      </c>
      <c r="M35" s="17" t="s">
        <v>2</v>
      </c>
      <c r="N35" s="34">
        <f t="shared" si="3"/>
        <v>2217</v>
      </c>
      <c r="O35" s="37">
        <f t="shared" si="5"/>
        <v>-2.4637043554773475</v>
      </c>
      <c r="P35" s="37"/>
    </row>
    <row r="36" spans="1:16" x14ac:dyDescent="0.3">
      <c r="A36" s="16">
        <v>1907</v>
      </c>
      <c r="B36" s="17" t="s">
        <v>2</v>
      </c>
      <c r="C36" s="17" t="s">
        <v>2</v>
      </c>
      <c r="D36" s="17" t="s">
        <v>2</v>
      </c>
      <c r="E36" s="29">
        <v>2346</v>
      </c>
      <c r="F36" s="17" t="s">
        <v>2</v>
      </c>
      <c r="G36" s="17" t="s">
        <v>2</v>
      </c>
      <c r="H36" s="17" t="s">
        <v>2</v>
      </c>
      <c r="I36" s="17" t="s">
        <v>2</v>
      </c>
      <c r="J36" s="17" t="s">
        <v>2</v>
      </c>
      <c r="K36" s="21">
        <f t="shared" si="4"/>
        <v>5.8186738836265128</v>
      </c>
      <c r="L36" s="17" t="s">
        <v>2</v>
      </c>
      <c r="M36" s="17" t="s">
        <v>2</v>
      </c>
      <c r="N36" s="34">
        <f t="shared" si="3"/>
        <v>2346</v>
      </c>
      <c r="O36" s="37">
        <f t="shared" si="5"/>
        <v>5.8186738836265128</v>
      </c>
      <c r="P36" s="37"/>
    </row>
    <row r="37" spans="1:16" x14ac:dyDescent="0.3">
      <c r="A37" s="16">
        <v>1908</v>
      </c>
      <c r="B37" s="17" t="s">
        <v>2</v>
      </c>
      <c r="C37" s="17" t="s">
        <v>2</v>
      </c>
      <c r="D37" s="17" t="s">
        <v>2</v>
      </c>
      <c r="E37" s="29">
        <v>2408</v>
      </c>
      <c r="F37" s="17" t="s">
        <v>2</v>
      </c>
      <c r="G37" s="17" t="s">
        <v>2</v>
      </c>
      <c r="H37" s="17" t="s">
        <v>2</v>
      </c>
      <c r="I37" s="17" t="s">
        <v>2</v>
      </c>
      <c r="J37" s="17" t="s">
        <v>2</v>
      </c>
      <c r="K37" s="21">
        <f t="shared" si="4"/>
        <v>2.6427962489343537</v>
      </c>
      <c r="L37" s="17" t="s">
        <v>2</v>
      </c>
      <c r="M37" s="17" t="s">
        <v>2</v>
      </c>
      <c r="N37" s="34">
        <f t="shared" si="3"/>
        <v>2408</v>
      </c>
      <c r="O37" s="37">
        <f t="shared" si="5"/>
        <v>2.6427962489343537</v>
      </c>
      <c r="P37" s="37"/>
    </row>
    <row r="38" spans="1:16" x14ac:dyDescent="0.3">
      <c r="A38" s="16">
        <v>1909</v>
      </c>
      <c r="B38" s="17" t="s">
        <v>2</v>
      </c>
      <c r="C38" s="17" t="s">
        <v>2</v>
      </c>
      <c r="D38" s="17" t="s">
        <v>2</v>
      </c>
      <c r="E38" s="29">
        <v>2643</v>
      </c>
      <c r="F38" s="17" t="s">
        <v>2</v>
      </c>
      <c r="G38" s="17" t="s">
        <v>2</v>
      </c>
      <c r="H38" s="17" t="s">
        <v>2</v>
      </c>
      <c r="I38" s="17" t="s">
        <v>2</v>
      </c>
      <c r="J38" s="17" t="s">
        <v>2</v>
      </c>
      <c r="K38" s="21">
        <f t="shared" si="4"/>
        <v>9.7591362126245862</v>
      </c>
      <c r="L38" s="17" t="s">
        <v>2</v>
      </c>
      <c r="M38" s="17" t="s">
        <v>2</v>
      </c>
      <c r="N38" s="34">
        <f t="shared" si="3"/>
        <v>2643</v>
      </c>
      <c r="O38" s="37">
        <f t="shared" si="5"/>
        <v>9.7591362126245862</v>
      </c>
      <c r="P38" s="37"/>
    </row>
    <row r="39" spans="1:16" x14ac:dyDescent="0.3">
      <c r="A39" s="16">
        <v>1910</v>
      </c>
      <c r="B39" s="17" t="s">
        <v>2</v>
      </c>
      <c r="C39" s="17" t="s">
        <v>2</v>
      </c>
      <c r="D39" s="17" t="s">
        <v>2</v>
      </c>
      <c r="E39" s="29">
        <v>3100</v>
      </c>
      <c r="F39" s="17" t="s">
        <v>2</v>
      </c>
      <c r="G39" s="17" t="s">
        <v>2</v>
      </c>
      <c r="H39" s="17" t="s">
        <v>2</v>
      </c>
      <c r="I39" s="17" t="s">
        <v>2</v>
      </c>
      <c r="J39" s="17" t="s">
        <v>2</v>
      </c>
      <c r="K39" s="21">
        <f t="shared" si="4"/>
        <v>17.290957245554296</v>
      </c>
      <c r="L39" s="17" t="s">
        <v>2</v>
      </c>
      <c r="M39" s="17" t="s">
        <v>2</v>
      </c>
      <c r="N39" s="34">
        <f t="shared" si="3"/>
        <v>3100</v>
      </c>
      <c r="O39" s="37">
        <f t="shared" si="5"/>
        <v>17.290957245554296</v>
      </c>
      <c r="P39" s="37"/>
    </row>
    <row r="40" spans="1:16" ht="15.75" customHeight="1" x14ac:dyDescent="0.3">
      <c r="A40" s="16">
        <v>1911</v>
      </c>
      <c r="B40" s="17" t="s">
        <v>2</v>
      </c>
      <c r="C40" s="17" t="s">
        <v>2</v>
      </c>
      <c r="D40" s="17" t="s">
        <v>2</v>
      </c>
      <c r="E40" s="49">
        <f>'PIB 1911-1920'!B7</f>
        <v>3161.7565254292613</v>
      </c>
      <c r="F40" s="17" t="s">
        <v>2</v>
      </c>
      <c r="G40" s="17" t="s">
        <v>2</v>
      </c>
      <c r="H40" s="17" t="s">
        <v>2</v>
      </c>
      <c r="I40" s="17" t="s">
        <v>2</v>
      </c>
      <c r="J40" s="17" t="s">
        <v>2</v>
      </c>
      <c r="K40" s="22">
        <f t="shared" si="4"/>
        <v>1.9921459815890774</v>
      </c>
      <c r="L40" s="17" t="s">
        <v>2</v>
      </c>
      <c r="M40" s="17" t="s">
        <v>2</v>
      </c>
      <c r="N40" s="67">
        <f t="shared" si="3"/>
        <v>3161.7565254292613</v>
      </c>
      <c r="O40" s="37">
        <f t="shared" si="5"/>
        <v>1.9921459815890774</v>
      </c>
      <c r="P40" s="37"/>
    </row>
    <row r="41" spans="1:16" x14ac:dyDescent="0.3">
      <c r="A41" s="16">
        <v>1912</v>
      </c>
      <c r="B41" s="17" t="s">
        <v>2</v>
      </c>
      <c r="C41" s="17" t="s">
        <v>2</v>
      </c>
      <c r="D41" s="17" t="s">
        <v>2</v>
      </c>
      <c r="E41" s="49">
        <f>'PIB 1911-1920'!B8</f>
        <v>3273.6999138277724</v>
      </c>
      <c r="F41" s="17" t="s">
        <v>2</v>
      </c>
      <c r="G41" s="17" t="s">
        <v>2</v>
      </c>
      <c r="H41" s="17" t="s">
        <v>2</v>
      </c>
      <c r="I41" s="17" t="s">
        <v>2</v>
      </c>
      <c r="J41" s="17" t="s">
        <v>2</v>
      </c>
      <c r="K41" s="22">
        <f t="shared" si="4"/>
        <v>3.5405442354013328</v>
      </c>
      <c r="L41" s="17" t="s">
        <v>2</v>
      </c>
      <c r="M41" s="17" t="s">
        <v>2</v>
      </c>
      <c r="N41" s="67">
        <f t="shared" si="3"/>
        <v>3273.6999138277724</v>
      </c>
      <c r="O41" s="37">
        <f t="shared" si="5"/>
        <v>3.5405442354013328</v>
      </c>
      <c r="P41" s="37"/>
    </row>
    <row r="42" spans="1:16" x14ac:dyDescent="0.3">
      <c r="A42" s="16">
        <v>1913</v>
      </c>
      <c r="B42" s="17" t="s">
        <v>2</v>
      </c>
      <c r="C42" s="17" t="s">
        <v>2</v>
      </c>
      <c r="D42" s="17" t="s">
        <v>2</v>
      </c>
      <c r="E42" s="49">
        <f>'PIB 1911-1920'!B9</f>
        <v>3319.7785117900039</v>
      </c>
      <c r="F42" s="17" t="s">
        <v>2</v>
      </c>
      <c r="G42" s="17" t="s">
        <v>2</v>
      </c>
      <c r="H42" s="17" t="s">
        <v>2</v>
      </c>
      <c r="I42" s="17" t="s">
        <v>2</v>
      </c>
      <c r="J42" s="17" t="s">
        <v>2</v>
      </c>
      <c r="K42" s="22">
        <f t="shared" si="4"/>
        <v>1.4075388451947113</v>
      </c>
      <c r="L42" s="17" t="s">
        <v>2</v>
      </c>
      <c r="M42" s="17" t="s">
        <v>2</v>
      </c>
      <c r="N42" s="67">
        <f t="shared" si="3"/>
        <v>3319.7785117900039</v>
      </c>
      <c r="O42" s="37">
        <f t="shared" si="5"/>
        <v>1.4075388451947113</v>
      </c>
      <c r="P42" s="37"/>
    </row>
    <row r="43" spans="1:16" x14ac:dyDescent="0.3">
      <c r="A43" s="16">
        <v>1914</v>
      </c>
      <c r="B43" s="17" t="s">
        <v>2</v>
      </c>
      <c r="C43" s="17" t="s">
        <v>2</v>
      </c>
      <c r="D43" s="17" t="s">
        <v>2</v>
      </c>
      <c r="E43" s="49">
        <f>'PIB 1911-1920'!B10</f>
        <v>5615.4717482630276</v>
      </c>
      <c r="F43" s="17" t="s">
        <v>2</v>
      </c>
      <c r="G43" s="17" t="s">
        <v>2</v>
      </c>
      <c r="H43" s="17" t="s">
        <v>2</v>
      </c>
      <c r="I43" s="17" t="s">
        <v>2</v>
      </c>
      <c r="J43" s="17" t="s">
        <v>2</v>
      </c>
      <c r="K43" s="22">
        <f t="shared" si="4"/>
        <v>69.152000000000015</v>
      </c>
      <c r="L43" s="17" t="s">
        <v>2</v>
      </c>
      <c r="M43" s="17" t="s">
        <v>2</v>
      </c>
      <c r="N43" s="67">
        <f t="shared" si="3"/>
        <v>5615.4717482630276</v>
      </c>
      <c r="O43" s="37">
        <f t="shared" si="5"/>
        <v>69.152000000000015</v>
      </c>
      <c r="P43" s="37"/>
    </row>
    <row r="44" spans="1:16" x14ac:dyDescent="0.3">
      <c r="A44" s="16">
        <v>1915</v>
      </c>
      <c r="B44" s="17" t="s">
        <v>2</v>
      </c>
      <c r="C44" s="17" t="s">
        <v>2</v>
      </c>
      <c r="D44" s="17" t="s">
        <v>2</v>
      </c>
      <c r="E44" s="49">
        <f>'PIB 1911-1920'!B11</f>
        <v>17389.347130769896</v>
      </c>
      <c r="F44" s="17" t="s">
        <v>2</v>
      </c>
      <c r="G44" s="17" t="s">
        <v>2</v>
      </c>
      <c r="H44" s="17" t="s">
        <v>2</v>
      </c>
      <c r="I44" s="17" t="s">
        <v>2</v>
      </c>
      <c r="J44" s="17" t="s">
        <v>2</v>
      </c>
      <c r="K44" s="22">
        <f t="shared" si="4"/>
        <v>209.66850000000002</v>
      </c>
      <c r="L44" s="17" t="s">
        <v>2</v>
      </c>
      <c r="M44" s="17" t="s">
        <v>2</v>
      </c>
      <c r="N44" s="67">
        <f t="shared" si="3"/>
        <v>17389.347130769896</v>
      </c>
      <c r="O44" s="37">
        <f t="shared" si="5"/>
        <v>209.66850000000002</v>
      </c>
      <c r="P44" s="37"/>
    </row>
    <row r="45" spans="1:16" x14ac:dyDescent="0.3">
      <c r="A45" s="16">
        <v>1916</v>
      </c>
      <c r="B45" s="17" t="s">
        <v>2</v>
      </c>
      <c r="C45" s="17" t="s">
        <v>2</v>
      </c>
      <c r="D45" s="17" t="s">
        <v>2</v>
      </c>
      <c r="E45" s="49">
        <f>'PIB 1911-1920'!B12</f>
        <v>397218.6832900733</v>
      </c>
      <c r="F45" s="17" t="s">
        <v>2</v>
      </c>
      <c r="G45" s="17" t="s">
        <v>2</v>
      </c>
      <c r="H45" s="17" t="s">
        <v>2</v>
      </c>
      <c r="I45" s="17" t="s">
        <v>2</v>
      </c>
      <c r="J45" s="17" t="s">
        <v>2</v>
      </c>
      <c r="K45" s="22">
        <f t="shared" si="4"/>
        <v>2184.264500000736</v>
      </c>
      <c r="L45" s="17" t="s">
        <v>2</v>
      </c>
      <c r="M45" s="17" t="s">
        <v>2</v>
      </c>
      <c r="N45" s="67">
        <f t="shared" si="3"/>
        <v>397218.6832900733</v>
      </c>
      <c r="O45" s="37">
        <f t="shared" si="5"/>
        <v>2184.264500000736</v>
      </c>
      <c r="P45" s="37"/>
    </row>
    <row r="46" spans="1:16" x14ac:dyDescent="0.3">
      <c r="A46" s="16">
        <v>1917</v>
      </c>
      <c r="B46" s="17" t="s">
        <v>2</v>
      </c>
      <c r="C46" s="17" t="s">
        <v>2</v>
      </c>
      <c r="D46" s="17" t="s">
        <v>2</v>
      </c>
      <c r="E46" s="49">
        <f>'PIB 1911-1920'!B13</f>
        <v>5052.6216514497828</v>
      </c>
      <c r="F46" s="17" t="s">
        <v>2</v>
      </c>
      <c r="G46" s="17" t="s">
        <v>2</v>
      </c>
      <c r="H46" s="17" t="s">
        <v>2</v>
      </c>
      <c r="I46" s="17" t="s">
        <v>2</v>
      </c>
      <c r="J46" s="17" t="s">
        <v>2</v>
      </c>
      <c r="K46" s="22">
        <f t="shared" si="4"/>
        <v>-98.72799999999998</v>
      </c>
      <c r="L46" s="17" t="s">
        <v>2</v>
      </c>
      <c r="M46" s="17" t="s">
        <v>2</v>
      </c>
      <c r="N46" s="67">
        <f t="shared" si="3"/>
        <v>5052.6216514497828</v>
      </c>
      <c r="O46" s="37">
        <f t="shared" si="5"/>
        <v>-98.72799999999998</v>
      </c>
      <c r="P46" s="37"/>
    </row>
    <row r="47" spans="1:16" x14ac:dyDescent="0.3">
      <c r="A47" s="16">
        <v>1918</v>
      </c>
      <c r="B47" s="17" t="s">
        <v>2</v>
      </c>
      <c r="C47" s="17" t="s">
        <v>2</v>
      </c>
      <c r="D47" s="17" t="s">
        <v>2</v>
      </c>
      <c r="E47" s="49">
        <f>'PIB 1911-1920'!B14</f>
        <v>6770.6645915922527</v>
      </c>
      <c r="F47" s="17" t="s">
        <v>2</v>
      </c>
      <c r="G47" s="17" t="s">
        <v>2</v>
      </c>
      <c r="H47" s="17" t="s">
        <v>2</v>
      </c>
      <c r="I47" s="17" t="s">
        <v>2</v>
      </c>
      <c r="J47" s="17" t="s">
        <v>2</v>
      </c>
      <c r="K47" s="22">
        <f t="shared" si="4"/>
        <v>34.003000000000007</v>
      </c>
      <c r="L47" s="17" t="s">
        <v>2</v>
      </c>
      <c r="M47" s="17" t="s">
        <v>2</v>
      </c>
      <c r="N47" s="67">
        <f t="shared" si="3"/>
        <v>6770.6645915922527</v>
      </c>
      <c r="O47" s="37">
        <f t="shared" si="5"/>
        <v>34.003000000000007</v>
      </c>
      <c r="P47" s="37"/>
    </row>
    <row r="48" spans="1:16" x14ac:dyDescent="0.3">
      <c r="A48" s="16">
        <v>1919</v>
      </c>
      <c r="B48" s="17" t="s">
        <v>2</v>
      </c>
      <c r="C48" s="17" t="s">
        <v>2</v>
      </c>
      <c r="D48" s="17" t="s">
        <v>2</v>
      </c>
      <c r="E48" s="49">
        <f>'PIB 1911-1920'!B15</f>
        <v>6516.5268551322051</v>
      </c>
      <c r="F48" s="17" t="s">
        <v>2</v>
      </c>
      <c r="G48" s="17" t="s">
        <v>2</v>
      </c>
      <c r="H48" s="17" t="s">
        <v>2</v>
      </c>
      <c r="I48" s="17" t="s">
        <v>2</v>
      </c>
      <c r="J48" s="17" t="s">
        <v>2</v>
      </c>
      <c r="K48" s="22">
        <f t="shared" si="4"/>
        <v>-3.7535124214487459</v>
      </c>
      <c r="L48" s="17" t="s">
        <v>2</v>
      </c>
      <c r="M48" s="17" t="s">
        <v>2</v>
      </c>
      <c r="N48" s="67">
        <f t="shared" si="3"/>
        <v>6516.5268551322051</v>
      </c>
      <c r="O48" s="37">
        <f t="shared" si="5"/>
        <v>-3.7535124214487459</v>
      </c>
      <c r="P48" s="37"/>
    </row>
    <row r="49" spans="1:16" s="3" customFormat="1" x14ac:dyDescent="0.3">
      <c r="A49" s="16">
        <v>1920</v>
      </c>
      <c r="B49" s="17" t="s">
        <v>2</v>
      </c>
      <c r="C49" s="17" t="s">
        <v>2</v>
      </c>
      <c r="D49" s="17" t="s">
        <v>2</v>
      </c>
      <c r="E49" s="49">
        <f>'PIB 1911-1920'!B16</f>
        <v>7335.8350723089443</v>
      </c>
      <c r="F49" s="17" t="s">
        <v>2</v>
      </c>
      <c r="G49" s="17" t="s">
        <v>2</v>
      </c>
      <c r="H49" s="17" t="s">
        <v>2</v>
      </c>
      <c r="I49" s="17" t="s">
        <v>2</v>
      </c>
      <c r="J49" s="17" t="s">
        <v>2</v>
      </c>
      <c r="K49" s="22">
        <f t="shared" si="4"/>
        <v>12.572774353434578</v>
      </c>
      <c r="L49" s="17" t="s">
        <v>2</v>
      </c>
      <c r="M49" s="17" t="s">
        <v>2</v>
      </c>
      <c r="N49" s="67">
        <f t="shared" si="3"/>
        <v>7335.8350723089443</v>
      </c>
      <c r="O49" s="37">
        <f t="shared" si="5"/>
        <v>12.572774353434578</v>
      </c>
      <c r="P49" s="37"/>
    </row>
    <row r="50" spans="1:16" x14ac:dyDescent="0.3">
      <c r="A50" s="16">
        <v>1921</v>
      </c>
      <c r="B50" s="17" t="s">
        <v>2</v>
      </c>
      <c r="C50" s="17" t="s">
        <v>2</v>
      </c>
      <c r="D50" s="17" t="s">
        <v>2</v>
      </c>
      <c r="E50" s="19">
        <v>5455</v>
      </c>
      <c r="F50" s="17" t="s">
        <v>2</v>
      </c>
      <c r="G50" s="17" t="s">
        <v>2</v>
      </c>
      <c r="H50" s="17" t="s">
        <v>2</v>
      </c>
      <c r="I50" s="17" t="s">
        <v>2</v>
      </c>
      <c r="J50" s="17" t="s">
        <v>2</v>
      </c>
      <c r="K50" s="21">
        <f t="shared" si="4"/>
        <v>-25.639004336515892</v>
      </c>
      <c r="L50" s="17" t="s">
        <v>2</v>
      </c>
      <c r="M50" s="17" t="s">
        <v>2</v>
      </c>
      <c r="N50" s="34">
        <f t="shared" si="3"/>
        <v>5455</v>
      </c>
      <c r="O50" s="37">
        <f t="shared" si="5"/>
        <v>-25.639004336515892</v>
      </c>
      <c r="P50" s="37"/>
    </row>
    <row r="51" spans="1:16" x14ac:dyDescent="0.3">
      <c r="A51" s="16">
        <v>1922</v>
      </c>
      <c r="B51" s="17" t="s">
        <v>2</v>
      </c>
      <c r="C51" s="17" t="s">
        <v>2</v>
      </c>
      <c r="D51" s="17" t="s">
        <v>2</v>
      </c>
      <c r="E51" s="19">
        <v>4590</v>
      </c>
      <c r="F51" s="17" t="s">
        <v>2</v>
      </c>
      <c r="G51" s="17" t="s">
        <v>2</v>
      </c>
      <c r="H51" s="17" t="s">
        <v>2</v>
      </c>
      <c r="I51" s="17" t="s">
        <v>2</v>
      </c>
      <c r="J51" s="17" t="s">
        <v>2</v>
      </c>
      <c r="K51" s="21">
        <f t="shared" si="4"/>
        <v>-15.857011915673692</v>
      </c>
      <c r="L51" s="17" t="s">
        <v>2</v>
      </c>
      <c r="M51" s="17" t="s">
        <v>2</v>
      </c>
      <c r="N51" s="34">
        <f t="shared" si="3"/>
        <v>4590</v>
      </c>
      <c r="O51" s="37">
        <f t="shared" si="5"/>
        <v>-15.857011915673692</v>
      </c>
      <c r="P51" s="37"/>
    </row>
    <row r="52" spans="1:16" x14ac:dyDescent="0.3">
      <c r="A52" s="16">
        <v>1923</v>
      </c>
      <c r="B52" s="17" t="s">
        <v>2</v>
      </c>
      <c r="C52" s="17" t="s">
        <v>2</v>
      </c>
      <c r="D52" s="17" t="s">
        <v>2</v>
      </c>
      <c r="E52" s="19">
        <v>5014</v>
      </c>
      <c r="F52" s="17" t="s">
        <v>2</v>
      </c>
      <c r="G52" s="17" t="s">
        <v>2</v>
      </c>
      <c r="H52" s="17" t="s">
        <v>2</v>
      </c>
      <c r="I52" s="17" t="s">
        <v>2</v>
      </c>
      <c r="J52" s="17" t="s">
        <v>2</v>
      </c>
      <c r="K52" s="21">
        <f t="shared" si="4"/>
        <v>9.2374727668845367</v>
      </c>
      <c r="L52" s="17" t="s">
        <v>2</v>
      </c>
      <c r="M52" s="17" t="s">
        <v>2</v>
      </c>
      <c r="N52" s="34">
        <f t="shared" si="3"/>
        <v>5014</v>
      </c>
      <c r="O52" s="37">
        <f t="shared" si="5"/>
        <v>9.2374727668845367</v>
      </c>
      <c r="P52" s="37"/>
    </row>
    <row r="53" spans="1:16" x14ac:dyDescent="0.3">
      <c r="A53" s="16">
        <v>1924</v>
      </c>
      <c r="B53" s="17" t="s">
        <v>2</v>
      </c>
      <c r="C53" s="17" t="s">
        <v>2</v>
      </c>
      <c r="D53" s="17" t="s">
        <v>2</v>
      </c>
      <c r="E53" s="19">
        <v>4633</v>
      </c>
      <c r="F53" s="17" t="s">
        <v>2</v>
      </c>
      <c r="G53" s="17" t="s">
        <v>2</v>
      </c>
      <c r="H53" s="17" t="s">
        <v>2</v>
      </c>
      <c r="I53" s="17" t="s">
        <v>2</v>
      </c>
      <c r="J53" s="17" t="s">
        <v>2</v>
      </c>
      <c r="K53" s="21">
        <f t="shared" si="4"/>
        <v>-7.5987235739928156</v>
      </c>
      <c r="L53" s="17" t="s">
        <v>2</v>
      </c>
      <c r="M53" s="17" t="s">
        <v>2</v>
      </c>
      <c r="N53" s="34">
        <f t="shared" si="3"/>
        <v>4633</v>
      </c>
      <c r="O53" s="37">
        <f t="shared" ref="O53:O82" si="6">((N53/N52)-1)*100</f>
        <v>-7.5987235739928156</v>
      </c>
      <c r="P53" s="37"/>
    </row>
    <row r="54" spans="1:16" x14ac:dyDescent="0.3">
      <c r="A54" s="16">
        <v>1925</v>
      </c>
      <c r="B54" s="17" t="s">
        <v>2</v>
      </c>
      <c r="C54" s="17" t="s">
        <v>2</v>
      </c>
      <c r="D54" s="17" t="s">
        <v>2</v>
      </c>
      <c r="E54" s="19">
        <v>5239</v>
      </c>
      <c r="F54" s="17" t="s">
        <v>2</v>
      </c>
      <c r="G54" s="17" t="s">
        <v>2</v>
      </c>
      <c r="H54" s="17" t="s">
        <v>2</v>
      </c>
      <c r="I54" s="17" t="s">
        <v>2</v>
      </c>
      <c r="J54" s="17" t="s">
        <v>2</v>
      </c>
      <c r="K54" s="21">
        <f t="shared" si="4"/>
        <v>13.080077703431892</v>
      </c>
      <c r="L54" s="17" t="s">
        <v>2</v>
      </c>
      <c r="M54" s="17" t="s">
        <v>2</v>
      </c>
      <c r="N54" s="34">
        <f t="shared" si="3"/>
        <v>5239</v>
      </c>
      <c r="O54" s="37">
        <f t="shared" si="6"/>
        <v>13.080077703431892</v>
      </c>
      <c r="P54" s="37"/>
    </row>
    <row r="55" spans="1:16" x14ac:dyDescent="0.3">
      <c r="A55" s="16">
        <v>1926</v>
      </c>
      <c r="B55" s="17" t="s">
        <v>2</v>
      </c>
      <c r="C55" s="17" t="s">
        <v>2</v>
      </c>
      <c r="D55" s="17" t="s">
        <v>2</v>
      </c>
      <c r="E55" s="19">
        <v>5469</v>
      </c>
      <c r="F55" s="17" t="s">
        <v>2</v>
      </c>
      <c r="G55" s="17" t="s">
        <v>2</v>
      </c>
      <c r="H55" s="17" t="s">
        <v>2</v>
      </c>
      <c r="I55" s="17" t="s">
        <v>2</v>
      </c>
      <c r="J55" s="17" t="s">
        <v>2</v>
      </c>
      <c r="K55" s="21">
        <f t="shared" si="4"/>
        <v>4.390150792135894</v>
      </c>
      <c r="L55" s="17" t="s">
        <v>2</v>
      </c>
      <c r="M55" s="17" t="s">
        <v>2</v>
      </c>
      <c r="N55" s="34">
        <f t="shared" si="3"/>
        <v>5469</v>
      </c>
      <c r="O55" s="37">
        <f t="shared" si="6"/>
        <v>4.390150792135894</v>
      </c>
      <c r="P55" s="37"/>
    </row>
    <row r="56" spans="1:16" x14ac:dyDescent="0.3">
      <c r="A56" s="16">
        <v>1927</v>
      </c>
      <c r="B56" s="17" t="s">
        <v>2</v>
      </c>
      <c r="C56" s="17" t="s">
        <v>2</v>
      </c>
      <c r="D56" s="17" t="s">
        <v>2</v>
      </c>
      <c r="E56" s="19">
        <v>4987</v>
      </c>
      <c r="F56" s="17" t="s">
        <v>2</v>
      </c>
      <c r="G56" s="17" t="s">
        <v>2</v>
      </c>
      <c r="H56" s="17" t="s">
        <v>2</v>
      </c>
      <c r="I56" s="17" t="s">
        <v>2</v>
      </c>
      <c r="J56" s="17" t="s">
        <v>2</v>
      </c>
      <c r="K56" s="21">
        <f t="shared" si="4"/>
        <v>-8.8133113914792496</v>
      </c>
      <c r="L56" s="17" t="s">
        <v>2</v>
      </c>
      <c r="M56" s="17" t="s">
        <v>2</v>
      </c>
      <c r="N56" s="34">
        <f t="shared" ref="N56:N87" si="7">E56</f>
        <v>4987</v>
      </c>
      <c r="O56" s="37">
        <f t="shared" si="6"/>
        <v>-8.8133113914792496</v>
      </c>
      <c r="P56" s="37"/>
    </row>
    <row r="57" spans="1:16" x14ac:dyDescent="0.3">
      <c r="A57" s="16">
        <v>1928</v>
      </c>
      <c r="B57" s="17" t="s">
        <v>2</v>
      </c>
      <c r="C57" s="17" t="s">
        <v>2</v>
      </c>
      <c r="D57" s="17" t="s">
        <v>2</v>
      </c>
      <c r="E57" s="19">
        <v>5018</v>
      </c>
      <c r="F57" s="17" t="s">
        <v>2</v>
      </c>
      <c r="G57" s="17" t="s">
        <v>2</v>
      </c>
      <c r="H57" s="17" t="s">
        <v>2</v>
      </c>
      <c r="I57" s="17" t="s">
        <v>2</v>
      </c>
      <c r="J57" s="17" t="s">
        <v>2</v>
      </c>
      <c r="K57" s="21">
        <f t="shared" ref="K57:K88" si="8">((E57/E56)-1)*100</f>
        <v>0.62161620212553004</v>
      </c>
      <c r="L57" s="17" t="s">
        <v>2</v>
      </c>
      <c r="M57" s="17" t="s">
        <v>2</v>
      </c>
      <c r="N57" s="34">
        <f t="shared" si="7"/>
        <v>5018</v>
      </c>
      <c r="O57" s="37">
        <f t="shared" si="6"/>
        <v>0.62161620212553004</v>
      </c>
      <c r="P57" s="37"/>
    </row>
    <row r="58" spans="1:16" x14ac:dyDescent="0.3">
      <c r="A58" s="16">
        <v>1929</v>
      </c>
      <c r="B58" s="17" t="s">
        <v>2</v>
      </c>
      <c r="C58" s="17" t="s">
        <v>2</v>
      </c>
      <c r="D58" s="17" t="s">
        <v>2</v>
      </c>
      <c r="E58" s="19">
        <v>4863</v>
      </c>
      <c r="F58" s="17" t="s">
        <v>2</v>
      </c>
      <c r="G58" s="17" t="s">
        <v>2</v>
      </c>
      <c r="H58" s="17" t="s">
        <v>2</v>
      </c>
      <c r="I58" s="17" t="s">
        <v>2</v>
      </c>
      <c r="J58" s="17" t="s">
        <v>2</v>
      </c>
      <c r="K58" s="21">
        <f t="shared" si="8"/>
        <v>-3.0888800318852105</v>
      </c>
      <c r="L58" s="17" t="s">
        <v>2</v>
      </c>
      <c r="M58" s="17" t="s">
        <v>2</v>
      </c>
      <c r="N58" s="34">
        <f t="shared" si="7"/>
        <v>4863</v>
      </c>
      <c r="O58" s="37">
        <f t="shared" si="6"/>
        <v>-3.0888800318852105</v>
      </c>
      <c r="P58" s="37"/>
    </row>
    <row r="59" spans="1:16" x14ac:dyDescent="0.3">
      <c r="A59" s="16">
        <v>1930</v>
      </c>
      <c r="B59" s="17" t="s">
        <v>2</v>
      </c>
      <c r="C59" s="17" t="s">
        <v>2</v>
      </c>
      <c r="D59" s="17" t="s">
        <v>2</v>
      </c>
      <c r="E59" s="19">
        <v>4668</v>
      </c>
      <c r="F59" s="17" t="s">
        <v>2</v>
      </c>
      <c r="G59" s="17" t="s">
        <v>2</v>
      </c>
      <c r="H59" s="17" t="s">
        <v>2</v>
      </c>
      <c r="I59" s="17" t="s">
        <v>2</v>
      </c>
      <c r="J59" s="17" t="s">
        <v>2</v>
      </c>
      <c r="K59" s="21">
        <f t="shared" si="8"/>
        <v>-4.0098704503392923</v>
      </c>
      <c r="L59" s="17" t="s">
        <v>2</v>
      </c>
      <c r="M59" s="17" t="s">
        <v>2</v>
      </c>
      <c r="N59" s="34">
        <f t="shared" si="7"/>
        <v>4668</v>
      </c>
      <c r="O59" s="37">
        <f t="shared" si="6"/>
        <v>-4.0098704503392923</v>
      </c>
      <c r="P59" s="37"/>
    </row>
    <row r="60" spans="1:16" x14ac:dyDescent="0.3">
      <c r="A60" s="16">
        <v>1931</v>
      </c>
      <c r="B60" s="17" t="s">
        <v>2</v>
      </c>
      <c r="C60" s="17" t="s">
        <v>2</v>
      </c>
      <c r="D60" s="17" t="s">
        <v>2</v>
      </c>
      <c r="E60" s="19">
        <v>4218</v>
      </c>
      <c r="F60" s="17" t="s">
        <v>2</v>
      </c>
      <c r="G60" s="17" t="s">
        <v>2</v>
      </c>
      <c r="H60" s="17" t="s">
        <v>2</v>
      </c>
      <c r="I60" s="17" t="s">
        <v>2</v>
      </c>
      <c r="J60" s="17" t="s">
        <v>2</v>
      </c>
      <c r="K60" s="21">
        <f t="shared" si="8"/>
        <v>-9.6401028277634975</v>
      </c>
      <c r="L60" s="17" t="s">
        <v>2</v>
      </c>
      <c r="M60" s="17" t="s">
        <v>2</v>
      </c>
      <c r="N60" s="34">
        <f t="shared" si="7"/>
        <v>4218</v>
      </c>
      <c r="O60" s="37">
        <f t="shared" si="6"/>
        <v>-9.6401028277634975</v>
      </c>
      <c r="P60" s="37"/>
    </row>
    <row r="61" spans="1:16" x14ac:dyDescent="0.3">
      <c r="A61" s="16">
        <v>1932</v>
      </c>
      <c r="B61" s="17" t="s">
        <v>2</v>
      </c>
      <c r="C61" s="17" t="s">
        <v>2</v>
      </c>
      <c r="D61" s="17" t="s">
        <v>2</v>
      </c>
      <c r="E61" s="19">
        <v>3206</v>
      </c>
      <c r="F61" s="17" t="s">
        <v>2</v>
      </c>
      <c r="G61" s="17" t="s">
        <v>2</v>
      </c>
      <c r="H61" s="17" t="s">
        <v>2</v>
      </c>
      <c r="I61" s="17" t="s">
        <v>2</v>
      </c>
      <c r="J61" s="17" t="s">
        <v>2</v>
      </c>
      <c r="K61" s="21">
        <f t="shared" si="8"/>
        <v>-23.992413466097673</v>
      </c>
      <c r="L61" s="17" t="s">
        <v>2</v>
      </c>
      <c r="M61" s="17" t="s">
        <v>2</v>
      </c>
      <c r="N61" s="34">
        <f t="shared" si="7"/>
        <v>3206</v>
      </c>
      <c r="O61" s="37">
        <f t="shared" si="6"/>
        <v>-23.992413466097673</v>
      </c>
      <c r="P61" s="37"/>
    </row>
    <row r="62" spans="1:16" x14ac:dyDescent="0.3">
      <c r="A62" s="16">
        <v>1933</v>
      </c>
      <c r="B62" s="17" t="s">
        <v>2</v>
      </c>
      <c r="C62" s="17" t="s">
        <v>2</v>
      </c>
      <c r="D62" s="17" t="s">
        <v>2</v>
      </c>
      <c r="E62" s="19">
        <v>3782</v>
      </c>
      <c r="F62" s="17" t="s">
        <v>2</v>
      </c>
      <c r="G62" s="17" t="s">
        <v>2</v>
      </c>
      <c r="H62" s="17" t="s">
        <v>2</v>
      </c>
      <c r="I62" s="17" t="s">
        <v>2</v>
      </c>
      <c r="J62" s="17" t="s">
        <v>2</v>
      </c>
      <c r="K62" s="21">
        <f t="shared" si="8"/>
        <v>17.966313162819713</v>
      </c>
      <c r="L62" s="17" t="s">
        <v>2</v>
      </c>
      <c r="M62" s="17" t="s">
        <v>2</v>
      </c>
      <c r="N62" s="34">
        <f t="shared" si="7"/>
        <v>3782</v>
      </c>
      <c r="O62" s="37">
        <f t="shared" si="6"/>
        <v>17.966313162819713</v>
      </c>
      <c r="P62" s="37"/>
    </row>
    <row r="63" spans="1:16" x14ac:dyDescent="0.3">
      <c r="A63" s="16">
        <v>1934</v>
      </c>
      <c r="B63" s="17" t="s">
        <v>2</v>
      </c>
      <c r="C63" s="17" t="s">
        <v>2</v>
      </c>
      <c r="D63" s="17" t="s">
        <v>2</v>
      </c>
      <c r="E63" s="19">
        <v>4151</v>
      </c>
      <c r="F63" s="17" t="s">
        <v>2</v>
      </c>
      <c r="G63" s="17" t="s">
        <v>2</v>
      </c>
      <c r="H63" s="17" t="s">
        <v>2</v>
      </c>
      <c r="I63" s="17" t="s">
        <v>2</v>
      </c>
      <c r="J63" s="17" t="s">
        <v>2</v>
      </c>
      <c r="K63" s="21">
        <f t="shared" si="8"/>
        <v>9.756742464304601</v>
      </c>
      <c r="L63" s="17" t="s">
        <v>2</v>
      </c>
      <c r="M63" s="17" t="s">
        <v>2</v>
      </c>
      <c r="N63" s="34">
        <f t="shared" si="7"/>
        <v>4151</v>
      </c>
      <c r="O63" s="37">
        <f t="shared" si="6"/>
        <v>9.756742464304601</v>
      </c>
      <c r="P63" s="37"/>
    </row>
    <row r="64" spans="1:16" x14ac:dyDescent="0.3">
      <c r="A64" s="16">
        <v>1935</v>
      </c>
      <c r="B64" s="17" t="s">
        <v>2</v>
      </c>
      <c r="C64" s="17" t="s">
        <v>2</v>
      </c>
      <c r="D64" s="17" t="s">
        <v>2</v>
      </c>
      <c r="E64" s="19">
        <v>4540</v>
      </c>
      <c r="F64" s="17" t="s">
        <v>2</v>
      </c>
      <c r="G64" s="17" t="s">
        <v>2</v>
      </c>
      <c r="H64" s="17" t="s">
        <v>2</v>
      </c>
      <c r="I64" s="17" t="s">
        <v>2</v>
      </c>
      <c r="J64" s="17" t="s">
        <v>2</v>
      </c>
      <c r="K64" s="21">
        <f t="shared" si="8"/>
        <v>9.3712358467838985</v>
      </c>
      <c r="L64" s="17" t="s">
        <v>2</v>
      </c>
      <c r="M64" s="17" t="s">
        <v>2</v>
      </c>
      <c r="N64" s="34">
        <f t="shared" si="7"/>
        <v>4540</v>
      </c>
      <c r="O64" s="37">
        <f t="shared" si="6"/>
        <v>9.3712358467838985</v>
      </c>
      <c r="P64" s="37"/>
    </row>
    <row r="65" spans="1:16" x14ac:dyDescent="0.3">
      <c r="A65" s="16">
        <v>1936</v>
      </c>
      <c r="B65" s="17" t="s">
        <v>2</v>
      </c>
      <c r="C65" s="17" t="s">
        <v>2</v>
      </c>
      <c r="D65" s="17" t="s">
        <v>2</v>
      </c>
      <c r="E65" s="19">
        <v>5346</v>
      </c>
      <c r="F65" s="17" t="s">
        <v>2</v>
      </c>
      <c r="G65" s="17" t="s">
        <v>2</v>
      </c>
      <c r="H65" s="17" t="s">
        <v>2</v>
      </c>
      <c r="I65" s="17" t="s">
        <v>2</v>
      </c>
      <c r="J65" s="17" t="s">
        <v>2</v>
      </c>
      <c r="K65" s="21">
        <f t="shared" si="8"/>
        <v>17.753303964757716</v>
      </c>
      <c r="L65" s="17" t="s">
        <v>2</v>
      </c>
      <c r="M65" s="17" t="s">
        <v>2</v>
      </c>
      <c r="N65" s="34">
        <f t="shared" si="7"/>
        <v>5346</v>
      </c>
      <c r="O65" s="37">
        <f t="shared" si="6"/>
        <v>17.753303964757716</v>
      </c>
      <c r="P65" s="37"/>
    </row>
    <row r="66" spans="1:16" x14ac:dyDescent="0.3">
      <c r="A66" s="16">
        <v>1937</v>
      </c>
      <c r="B66" s="17" t="s">
        <v>2</v>
      </c>
      <c r="C66" s="17" t="s">
        <v>2</v>
      </c>
      <c r="D66" s="17" t="s">
        <v>2</v>
      </c>
      <c r="E66" s="19">
        <v>6800</v>
      </c>
      <c r="F66" s="17" t="s">
        <v>2</v>
      </c>
      <c r="G66" s="17" t="s">
        <v>2</v>
      </c>
      <c r="H66" s="17" t="s">
        <v>2</v>
      </c>
      <c r="I66" s="17" t="s">
        <v>2</v>
      </c>
      <c r="J66" s="17" t="s">
        <v>2</v>
      </c>
      <c r="K66" s="21">
        <f t="shared" si="8"/>
        <v>27.197904975682754</v>
      </c>
      <c r="L66" s="17" t="s">
        <v>2</v>
      </c>
      <c r="M66" s="17" t="s">
        <v>2</v>
      </c>
      <c r="N66" s="34">
        <f t="shared" si="7"/>
        <v>6800</v>
      </c>
      <c r="O66" s="37">
        <f t="shared" si="6"/>
        <v>27.197904975682754</v>
      </c>
      <c r="P66" s="37"/>
    </row>
    <row r="67" spans="1:16" x14ac:dyDescent="0.3">
      <c r="A67" s="16">
        <v>1938</v>
      </c>
      <c r="B67" s="17" t="s">
        <v>2</v>
      </c>
      <c r="C67" s="17" t="s">
        <v>2</v>
      </c>
      <c r="D67" s="17" t="s">
        <v>2</v>
      </c>
      <c r="E67" s="19">
        <v>7281</v>
      </c>
      <c r="F67" s="17" t="s">
        <v>2</v>
      </c>
      <c r="G67" s="17" t="s">
        <v>2</v>
      </c>
      <c r="H67" s="17" t="s">
        <v>2</v>
      </c>
      <c r="I67" s="17" t="s">
        <v>2</v>
      </c>
      <c r="J67" s="17" t="s">
        <v>2</v>
      </c>
      <c r="K67" s="21">
        <f t="shared" si="8"/>
        <v>7.0735294117647118</v>
      </c>
      <c r="L67" s="17" t="s">
        <v>2</v>
      </c>
      <c r="M67" s="17" t="s">
        <v>2</v>
      </c>
      <c r="N67" s="34">
        <f t="shared" si="7"/>
        <v>7281</v>
      </c>
      <c r="O67" s="37">
        <f t="shared" si="6"/>
        <v>7.0735294117647118</v>
      </c>
      <c r="P67" s="37"/>
    </row>
    <row r="68" spans="1:16" x14ac:dyDescent="0.3">
      <c r="A68" s="16">
        <v>1939</v>
      </c>
      <c r="B68" s="17" t="s">
        <v>2</v>
      </c>
      <c r="C68" s="17" t="s">
        <v>2</v>
      </c>
      <c r="D68" s="17" t="s">
        <v>2</v>
      </c>
      <c r="E68" s="19">
        <v>7785</v>
      </c>
      <c r="F68" s="17" t="s">
        <v>2</v>
      </c>
      <c r="G68" s="17" t="s">
        <v>2</v>
      </c>
      <c r="H68" s="17" t="s">
        <v>2</v>
      </c>
      <c r="I68" s="17" t="s">
        <v>2</v>
      </c>
      <c r="J68" s="17" t="s">
        <v>2</v>
      </c>
      <c r="K68" s="21">
        <f t="shared" si="8"/>
        <v>6.9221260815822028</v>
      </c>
      <c r="L68" s="17" t="s">
        <v>2</v>
      </c>
      <c r="M68" s="17" t="s">
        <v>2</v>
      </c>
      <c r="N68" s="34">
        <f t="shared" si="7"/>
        <v>7785</v>
      </c>
      <c r="O68" s="37">
        <f t="shared" si="6"/>
        <v>6.9221260815822028</v>
      </c>
      <c r="P68" s="37"/>
    </row>
    <row r="69" spans="1:16" x14ac:dyDescent="0.3">
      <c r="A69" s="16">
        <v>1940</v>
      </c>
      <c r="B69" s="17" t="s">
        <v>2</v>
      </c>
      <c r="C69" s="17" t="s">
        <v>2</v>
      </c>
      <c r="D69" s="17" t="s">
        <v>2</v>
      </c>
      <c r="E69" s="19">
        <v>8249</v>
      </c>
      <c r="F69" s="17" t="s">
        <v>2</v>
      </c>
      <c r="G69" s="17" t="s">
        <v>2</v>
      </c>
      <c r="H69" s="17" t="s">
        <v>2</v>
      </c>
      <c r="I69" s="17" t="s">
        <v>2</v>
      </c>
      <c r="J69" s="17" t="s">
        <v>2</v>
      </c>
      <c r="K69" s="21">
        <f t="shared" si="8"/>
        <v>5.9601798330122024</v>
      </c>
      <c r="L69" s="17" t="s">
        <v>2</v>
      </c>
      <c r="M69" s="17" t="s">
        <v>2</v>
      </c>
      <c r="N69" s="34">
        <f t="shared" si="7"/>
        <v>8249</v>
      </c>
      <c r="O69" s="37">
        <f t="shared" si="6"/>
        <v>5.9601798330122024</v>
      </c>
      <c r="P69" s="37"/>
    </row>
    <row r="70" spans="1:16" x14ac:dyDescent="0.3">
      <c r="A70" s="16">
        <v>1941</v>
      </c>
      <c r="B70" s="17" t="s">
        <v>2</v>
      </c>
      <c r="C70" s="17" t="s">
        <v>2</v>
      </c>
      <c r="D70" s="17" t="s">
        <v>2</v>
      </c>
      <c r="E70" s="19">
        <v>9232</v>
      </c>
      <c r="F70" s="17" t="s">
        <v>2</v>
      </c>
      <c r="G70" s="17" t="s">
        <v>2</v>
      </c>
      <c r="H70" s="17" t="s">
        <v>2</v>
      </c>
      <c r="I70" s="17" t="s">
        <v>2</v>
      </c>
      <c r="J70" s="17" t="s">
        <v>2</v>
      </c>
      <c r="K70" s="21">
        <f t="shared" si="8"/>
        <v>11.916595951024366</v>
      </c>
      <c r="L70" s="17" t="s">
        <v>2</v>
      </c>
      <c r="M70" s="17" t="s">
        <v>2</v>
      </c>
      <c r="N70" s="34">
        <f t="shared" si="7"/>
        <v>9232</v>
      </c>
      <c r="O70" s="37">
        <f t="shared" si="6"/>
        <v>11.916595951024366</v>
      </c>
      <c r="P70" s="37"/>
    </row>
    <row r="71" spans="1:16" x14ac:dyDescent="0.3">
      <c r="A71" s="16">
        <v>1942</v>
      </c>
      <c r="B71" s="17" t="s">
        <v>2</v>
      </c>
      <c r="C71" s="17" t="s">
        <v>2</v>
      </c>
      <c r="D71" s="17" t="s">
        <v>2</v>
      </c>
      <c r="E71" s="19">
        <v>10681</v>
      </c>
      <c r="F71" s="17" t="s">
        <v>2</v>
      </c>
      <c r="G71" s="17" t="s">
        <v>2</v>
      </c>
      <c r="H71" s="17" t="s">
        <v>2</v>
      </c>
      <c r="I71" s="17" t="s">
        <v>2</v>
      </c>
      <c r="J71" s="17" t="s">
        <v>2</v>
      </c>
      <c r="K71" s="21">
        <f t="shared" si="8"/>
        <v>15.695407279029471</v>
      </c>
      <c r="L71" s="17" t="s">
        <v>2</v>
      </c>
      <c r="M71" s="17" t="s">
        <v>2</v>
      </c>
      <c r="N71" s="34">
        <f t="shared" si="7"/>
        <v>10681</v>
      </c>
      <c r="O71" s="37">
        <f t="shared" si="6"/>
        <v>15.695407279029471</v>
      </c>
      <c r="P71" s="37"/>
    </row>
    <row r="72" spans="1:16" ht="15.9" customHeight="1" x14ac:dyDescent="0.3">
      <c r="A72" s="16">
        <v>1943</v>
      </c>
      <c r="B72" s="17" t="s">
        <v>2</v>
      </c>
      <c r="C72" s="17" t="s">
        <v>2</v>
      </c>
      <c r="D72" s="17" t="s">
        <v>2</v>
      </c>
      <c r="E72" s="19">
        <v>13035</v>
      </c>
      <c r="F72" s="17" t="s">
        <v>2</v>
      </c>
      <c r="G72" s="17" t="s">
        <v>2</v>
      </c>
      <c r="H72" s="17" t="s">
        <v>2</v>
      </c>
      <c r="I72" s="17" t="s">
        <v>2</v>
      </c>
      <c r="J72" s="17" t="s">
        <v>2</v>
      </c>
      <c r="K72" s="21">
        <f t="shared" si="8"/>
        <v>22.039134912461389</v>
      </c>
      <c r="L72" s="17" t="s">
        <v>2</v>
      </c>
      <c r="M72" s="17" t="s">
        <v>2</v>
      </c>
      <c r="N72" s="34">
        <f t="shared" si="7"/>
        <v>13035</v>
      </c>
      <c r="O72" s="37">
        <f t="shared" si="6"/>
        <v>22.039134912461389</v>
      </c>
      <c r="P72" s="37"/>
    </row>
    <row r="73" spans="1:16" ht="15.9" customHeight="1" x14ac:dyDescent="0.3">
      <c r="A73" s="16">
        <v>1944</v>
      </c>
      <c r="B73" s="17" t="s">
        <v>2</v>
      </c>
      <c r="C73" s="17" t="s">
        <v>2</v>
      </c>
      <c r="D73" s="17" t="s">
        <v>2</v>
      </c>
      <c r="E73" s="19">
        <v>18801</v>
      </c>
      <c r="F73" s="17" t="s">
        <v>2</v>
      </c>
      <c r="G73" s="17" t="s">
        <v>2</v>
      </c>
      <c r="H73" s="17" t="s">
        <v>2</v>
      </c>
      <c r="I73" s="17" t="s">
        <v>2</v>
      </c>
      <c r="J73" s="17" t="s">
        <v>2</v>
      </c>
      <c r="K73" s="21">
        <f t="shared" si="8"/>
        <v>44.234752589182968</v>
      </c>
      <c r="L73" s="17" t="s">
        <v>2</v>
      </c>
      <c r="M73" s="17" t="s">
        <v>2</v>
      </c>
      <c r="N73" s="34">
        <f t="shared" si="7"/>
        <v>18801</v>
      </c>
      <c r="O73" s="37">
        <f t="shared" si="6"/>
        <v>44.234752589182968</v>
      </c>
      <c r="P73" s="37"/>
    </row>
    <row r="74" spans="1:16" x14ac:dyDescent="0.3">
      <c r="A74" s="16">
        <v>1945</v>
      </c>
      <c r="B74" s="17" t="s">
        <v>2</v>
      </c>
      <c r="C74" s="17" t="s">
        <v>2</v>
      </c>
      <c r="D74" s="17" t="s">
        <v>2</v>
      </c>
      <c r="E74" s="19">
        <v>20566</v>
      </c>
      <c r="F74" s="17" t="s">
        <v>2</v>
      </c>
      <c r="G74" s="17" t="s">
        <v>2</v>
      </c>
      <c r="H74" s="17" t="s">
        <v>2</v>
      </c>
      <c r="I74" s="17" t="s">
        <v>2</v>
      </c>
      <c r="J74" s="17" t="s">
        <v>2</v>
      </c>
      <c r="K74" s="21">
        <f t="shared" si="8"/>
        <v>9.3877985213552506</v>
      </c>
      <c r="L74" s="17" t="s">
        <v>2</v>
      </c>
      <c r="M74" s="17" t="s">
        <v>2</v>
      </c>
      <c r="N74" s="34">
        <f t="shared" si="7"/>
        <v>20566</v>
      </c>
      <c r="O74" s="37">
        <f t="shared" si="6"/>
        <v>9.3877985213552506</v>
      </c>
      <c r="P74" s="37"/>
    </row>
    <row r="75" spans="1:16" x14ac:dyDescent="0.3">
      <c r="A75" s="16">
        <v>1946</v>
      </c>
      <c r="B75" s="17" t="s">
        <v>2</v>
      </c>
      <c r="C75" s="17" t="s">
        <v>2</v>
      </c>
      <c r="D75" s="17" t="s">
        <v>2</v>
      </c>
      <c r="E75" s="19">
        <v>27930</v>
      </c>
      <c r="F75" s="17" t="s">
        <v>2</v>
      </c>
      <c r="G75" s="17" t="s">
        <v>2</v>
      </c>
      <c r="H75" s="17" t="s">
        <v>2</v>
      </c>
      <c r="I75" s="17" t="s">
        <v>2</v>
      </c>
      <c r="J75" s="17" t="s">
        <v>2</v>
      </c>
      <c r="K75" s="21">
        <f t="shared" si="8"/>
        <v>35.806671204901285</v>
      </c>
      <c r="L75" s="17" t="s">
        <v>2</v>
      </c>
      <c r="M75" s="17" t="s">
        <v>2</v>
      </c>
      <c r="N75" s="34">
        <f t="shared" si="7"/>
        <v>27930</v>
      </c>
      <c r="O75" s="37">
        <f t="shared" si="6"/>
        <v>35.806671204901285</v>
      </c>
      <c r="P75" s="37"/>
    </row>
    <row r="76" spans="1:16" x14ac:dyDescent="0.3">
      <c r="A76" s="16">
        <v>1947</v>
      </c>
      <c r="B76" s="17" t="s">
        <v>2</v>
      </c>
      <c r="C76" s="17" t="s">
        <v>2</v>
      </c>
      <c r="D76" s="17" t="s">
        <v>2</v>
      </c>
      <c r="E76" s="19">
        <v>31023</v>
      </c>
      <c r="F76" s="17" t="s">
        <v>2</v>
      </c>
      <c r="G76" s="17" t="s">
        <v>2</v>
      </c>
      <c r="H76" s="17" t="s">
        <v>2</v>
      </c>
      <c r="I76" s="17" t="s">
        <v>2</v>
      </c>
      <c r="J76" s="17" t="s">
        <v>2</v>
      </c>
      <c r="K76" s="21">
        <f t="shared" si="8"/>
        <v>11.074113856068735</v>
      </c>
      <c r="L76" s="17" t="s">
        <v>2</v>
      </c>
      <c r="M76" s="17" t="s">
        <v>2</v>
      </c>
      <c r="N76" s="34">
        <f t="shared" si="7"/>
        <v>31023</v>
      </c>
      <c r="O76" s="37">
        <f t="shared" si="6"/>
        <v>11.074113856068735</v>
      </c>
      <c r="P76" s="37"/>
    </row>
    <row r="77" spans="1:16" x14ac:dyDescent="0.3">
      <c r="A77" s="16">
        <v>1948</v>
      </c>
      <c r="B77" s="17" t="s">
        <v>2</v>
      </c>
      <c r="C77" s="17" t="s">
        <v>2</v>
      </c>
      <c r="D77" s="17" t="s">
        <v>2</v>
      </c>
      <c r="E77" s="19">
        <v>33101</v>
      </c>
      <c r="F77" s="17" t="s">
        <v>2</v>
      </c>
      <c r="G77" s="17" t="s">
        <v>2</v>
      </c>
      <c r="H77" s="17" t="s">
        <v>2</v>
      </c>
      <c r="I77" s="17" t="s">
        <v>2</v>
      </c>
      <c r="J77" s="17" t="s">
        <v>2</v>
      </c>
      <c r="K77" s="21">
        <f t="shared" si="8"/>
        <v>6.6982561325468204</v>
      </c>
      <c r="L77" s="17" t="s">
        <v>2</v>
      </c>
      <c r="M77" s="17" t="s">
        <v>2</v>
      </c>
      <c r="N77" s="34">
        <f t="shared" si="7"/>
        <v>33101</v>
      </c>
      <c r="O77" s="37">
        <f t="shared" si="6"/>
        <v>6.6982561325468204</v>
      </c>
      <c r="P77" s="37"/>
    </row>
    <row r="78" spans="1:16" x14ac:dyDescent="0.3">
      <c r="A78" s="16">
        <v>1949</v>
      </c>
      <c r="B78" s="17" t="s">
        <v>2</v>
      </c>
      <c r="C78" s="17" t="s">
        <v>2</v>
      </c>
      <c r="D78" s="17" t="s">
        <v>2</v>
      </c>
      <c r="E78" s="19">
        <v>36412</v>
      </c>
      <c r="F78" s="17" t="s">
        <v>2</v>
      </c>
      <c r="G78" s="17" t="s">
        <v>2</v>
      </c>
      <c r="H78" s="17" t="s">
        <v>2</v>
      </c>
      <c r="I78" s="17" t="s">
        <v>2</v>
      </c>
      <c r="J78" s="17" t="s">
        <v>2</v>
      </c>
      <c r="K78" s="21">
        <f t="shared" si="8"/>
        <v>10.002718951089085</v>
      </c>
      <c r="L78" s="17" t="s">
        <v>2</v>
      </c>
      <c r="M78" s="17" t="s">
        <v>2</v>
      </c>
      <c r="N78" s="34">
        <f t="shared" si="7"/>
        <v>36412</v>
      </c>
      <c r="O78" s="37">
        <f t="shared" si="6"/>
        <v>10.002718951089085</v>
      </c>
      <c r="P78" s="37"/>
    </row>
    <row r="79" spans="1:16" x14ac:dyDescent="0.3">
      <c r="A79" s="16">
        <v>1950</v>
      </c>
      <c r="B79" s="17" t="s">
        <v>2</v>
      </c>
      <c r="C79" s="17" t="s">
        <v>2</v>
      </c>
      <c r="D79" s="17" t="s">
        <v>2</v>
      </c>
      <c r="E79" s="19">
        <v>42163</v>
      </c>
      <c r="F79" s="17" t="s">
        <v>2</v>
      </c>
      <c r="G79" s="17" t="s">
        <v>2</v>
      </c>
      <c r="H79" s="17" t="s">
        <v>2</v>
      </c>
      <c r="I79" s="17" t="s">
        <v>2</v>
      </c>
      <c r="J79" s="17" t="s">
        <v>2</v>
      </c>
      <c r="K79" s="21">
        <f t="shared" si="8"/>
        <v>15.794243655937601</v>
      </c>
      <c r="L79" s="17" t="s">
        <v>2</v>
      </c>
      <c r="M79" s="17" t="s">
        <v>2</v>
      </c>
      <c r="N79" s="34">
        <f t="shared" si="7"/>
        <v>42163</v>
      </c>
      <c r="O79" s="37">
        <f t="shared" si="6"/>
        <v>15.794243655937601</v>
      </c>
      <c r="P79" s="37"/>
    </row>
    <row r="80" spans="1:16" x14ac:dyDescent="0.3">
      <c r="A80" s="16">
        <v>1951</v>
      </c>
      <c r="B80" s="17" t="s">
        <v>2</v>
      </c>
      <c r="C80" s="17" t="s">
        <v>2</v>
      </c>
      <c r="D80" s="17" t="s">
        <v>2</v>
      </c>
      <c r="E80" s="19">
        <v>54375</v>
      </c>
      <c r="F80" s="17" t="s">
        <v>2</v>
      </c>
      <c r="G80" s="17" t="s">
        <v>2</v>
      </c>
      <c r="H80" s="17" t="s">
        <v>2</v>
      </c>
      <c r="I80" s="17" t="s">
        <v>2</v>
      </c>
      <c r="J80" s="17" t="s">
        <v>2</v>
      </c>
      <c r="K80" s="21">
        <f t="shared" si="8"/>
        <v>28.963783411996303</v>
      </c>
      <c r="L80" s="17" t="s">
        <v>2</v>
      </c>
      <c r="M80" s="17" t="s">
        <v>2</v>
      </c>
      <c r="N80" s="34">
        <f t="shared" si="7"/>
        <v>54375</v>
      </c>
      <c r="O80" s="37">
        <f t="shared" si="6"/>
        <v>28.963783411996303</v>
      </c>
      <c r="P80" s="37"/>
    </row>
    <row r="81" spans="1:16" x14ac:dyDescent="0.3">
      <c r="A81" s="16">
        <v>1952</v>
      </c>
      <c r="B81" s="17" t="s">
        <v>2</v>
      </c>
      <c r="C81" s="17" t="s">
        <v>2</v>
      </c>
      <c r="D81" s="17" t="s">
        <v>2</v>
      </c>
      <c r="E81" s="19">
        <v>60993</v>
      </c>
      <c r="F81" s="17" t="s">
        <v>2</v>
      </c>
      <c r="G81" s="17" t="s">
        <v>2</v>
      </c>
      <c r="H81" s="17" t="s">
        <v>2</v>
      </c>
      <c r="I81" s="17" t="s">
        <v>2</v>
      </c>
      <c r="J81" s="17" t="s">
        <v>2</v>
      </c>
      <c r="K81" s="21">
        <f t="shared" si="8"/>
        <v>12.171034482758625</v>
      </c>
      <c r="L81" s="17" t="s">
        <v>2</v>
      </c>
      <c r="M81" s="17" t="s">
        <v>2</v>
      </c>
      <c r="N81" s="34">
        <f t="shared" si="7"/>
        <v>60993</v>
      </c>
      <c r="O81" s="37">
        <f t="shared" si="6"/>
        <v>12.171034482758625</v>
      </c>
      <c r="P81" s="37"/>
    </row>
    <row r="82" spans="1:16" x14ac:dyDescent="0.3">
      <c r="A82" s="16">
        <v>1953</v>
      </c>
      <c r="B82" s="17" t="s">
        <v>2</v>
      </c>
      <c r="C82" s="17" t="s">
        <v>2</v>
      </c>
      <c r="D82" s="17" t="s">
        <v>2</v>
      </c>
      <c r="E82" s="19">
        <v>60664</v>
      </c>
      <c r="F82" s="17" t="s">
        <v>2</v>
      </c>
      <c r="G82" s="17" t="s">
        <v>2</v>
      </c>
      <c r="H82" s="17" t="s">
        <v>2</v>
      </c>
      <c r="I82" s="17" t="s">
        <v>2</v>
      </c>
      <c r="J82" s="17" t="s">
        <v>2</v>
      </c>
      <c r="K82" s="21">
        <f t="shared" si="8"/>
        <v>-0.53940616136277653</v>
      </c>
      <c r="L82" s="17" t="s">
        <v>2</v>
      </c>
      <c r="M82" s="17" t="s">
        <v>2</v>
      </c>
      <c r="N82" s="34">
        <f t="shared" si="7"/>
        <v>60664</v>
      </c>
      <c r="O82" s="37">
        <f t="shared" si="6"/>
        <v>-0.53940616136277653</v>
      </c>
      <c r="P82" s="37"/>
    </row>
    <row r="83" spans="1:16" x14ac:dyDescent="0.3">
      <c r="A83" s="16">
        <v>1954</v>
      </c>
      <c r="B83" s="17" t="s">
        <v>2</v>
      </c>
      <c r="C83" s="17" t="s">
        <v>2</v>
      </c>
      <c r="D83" s="17" t="s">
        <v>2</v>
      </c>
      <c r="E83" s="19">
        <v>73936</v>
      </c>
      <c r="F83" s="17" t="s">
        <v>2</v>
      </c>
      <c r="G83" s="17" t="s">
        <v>2</v>
      </c>
      <c r="H83" s="17" t="s">
        <v>2</v>
      </c>
      <c r="I83" s="17" t="s">
        <v>2</v>
      </c>
      <c r="J83" s="17" t="s">
        <v>2</v>
      </c>
      <c r="K83" s="21">
        <f t="shared" si="8"/>
        <v>21.87788474218646</v>
      </c>
      <c r="L83" s="17" t="s">
        <v>2</v>
      </c>
      <c r="M83" s="17" t="s">
        <v>2</v>
      </c>
      <c r="N83" s="34">
        <f t="shared" si="7"/>
        <v>73936</v>
      </c>
      <c r="O83" s="37">
        <f t="shared" ref="O83:O114" si="9">((N83/N82)-1)*100</f>
        <v>21.87788474218646</v>
      </c>
      <c r="P83" s="37"/>
    </row>
    <row r="84" spans="1:16" x14ac:dyDescent="0.3">
      <c r="A84" s="16">
        <v>1955</v>
      </c>
      <c r="B84" s="17" t="s">
        <v>2</v>
      </c>
      <c r="C84" s="17" t="s">
        <v>2</v>
      </c>
      <c r="D84" s="17" t="s">
        <v>2</v>
      </c>
      <c r="E84" s="19">
        <v>90053</v>
      </c>
      <c r="F84" s="17" t="s">
        <v>2</v>
      </c>
      <c r="G84" s="17" t="s">
        <v>2</v>
      </c>
      <c r="H84" s="17" t="s">
        <v>2</v>
      </c>
      <c r="I84" s="17" t="s">
        <v>2</v>
      </c>
      <c r="J84" s="17" t="s">
        <v>2</v>
      </c>
      <c r="K84" s="21">
        <f t="shared" si="8"/>
        <v>21.798582557887912</v>
      </c>
      <c r="L84" s="17" t="s">
        <v>2</v>
      </c>
      <c r="M84" s="17" t="s">
        <v>2</v>
      </c>
      <c r="N84" s="34">
        <f t="shared" si="7"/>
        <v>90053</v>
      </c>
      <c r="O84" s="37">
        <f t="shared" si="9"/>
        <v>21.798582557887912</v>
      </c>
      <c r="P84" s="37"/>
    </row>
    <row r="85" spans="1:16" x14ac:dyDescent="0.3">
      <c r="A85" s="16">
        <v>1956</v>
      </c>
      <c r="B85" s="17" t="s">
        <v>2</v>
      </c>
      <c r="C85" s="17" t="s">
        <v>2</v>
      </c>
      <c r="D85" s="17" t="s">
        <v>2</v>
      </c>
      <c r="E85" s="19">
        <v>102920</v>
      </c>
      <c r="F85" s="17" t="s">
        <v>2</v>
      </c>
      <c r="G85" s="17" t="s">
        <v>2</v>
      </c>
      <c r="H85" s="17" t="s">
        <v>2</v>
      </c>
      <c r="I85" s="17" t="s">
        <v>2</v>
      </c>
      <c r="J85" s="17" t="s">
        <v>2</v>
      </c>
      <c r="K85" s="21">
        <f t="shared" si="8"/>
        <v>14.28825247354335</v>
      </c>
      <c r="L85" s="17" t="s">
        <v>2</v>
      </c>
      <c r="M85" s="17" t="s">
        <v>2</v>
      </c>
      <c r="N85" s="34">
        <f t="shared" si="7"/>
        <v>102920</v>
      </c>
      <c r="O85" s="37">
        <f t="shared" si="9"/>
        <v>14.28825247354335</v>
      </c>
      <c r="P85" s="37"/>
    </row>
    <row r="86" spans="1:16" x14ac:dyDescent="0.3">
      <c r="A86" s="16">
        <v>1957</v>
      </c>
      <c r="B86" s="17" t="s">
        <v>2</v>
      </c>
      <c r="C86" s="17" t="s">
        <v>2</v>
      </c>
      <c r="D86" s="17" t="s">
        <v>2</v>
      </c>
      <c r="E86" s="19">
        <v>118206</v>
      </c>
      <c r="F86" s="17" t="s">
        <v>2</v>
      </c>
      <c r="G86" s="17" t="s">
        <v>2</v>
      </c>
      <c r="H86" s="17" t="s">
        <v>2</v>
      </c>
      <c r="I86" s="17" t="s">
        <v>2</v>
      </c>
      <c r="J86" s="17" t="s">
        <v>2</v>
      </c>
      <c r="K86" s="21">
        <f t="shared" si="8"/>
        <v>14.852312475709283</v>
      </c>
      <c r="L86" s="17" t="s">
        <v>2</v>
      </c>
      <c r="M86" s="17" t="s">
        <v>2</v>
      </c>
      <c r="N86" s="34">
        <f t="shared" si="7"/>
        <v>118206</v>
      </c>
      <c r="O86" s="37">
        <f t="shared" si="9"/>
        <v>14.852312475709283</v>
      </c>
      <c r="P86" s="37"/>
    </row>
    <row r="87" spans="1:16" x14ac:dyDescent="0.3">
      <c r="A87" s="16">
        <v>1958</v>
      </c>
      <c r="B87" s="17" t="s">
        <v>2</v>
      </c>
      <c r="C87" s="17" t="s">
        <v>2</v>
      </c>
      <c r="D87" s="17" t="s">
        <v>2</v>
      </c>
      <c r="E87" s="19">
        <v>131377</v>
      </c>
      <c r="F87" s="17" t="s">
        <v>2</v>
      </c>
      <c r="G87" s="17" t="s">
        <v>2</v>
      </c>
      <c r="H87" s="17" t="s">
        <v>2</v>
      </c>
      <c r="I87" s="17" t="s">
        <v>2</v>
      </c>
      <c r="J87" s="17" t="s">
        <v>2</v>
      </c>
      <c r="K87" s="21">
        <f t="shared" si="8"/>
        <v>11.142412398693802</v>
      </c>
      <c r="L87" s="17" t="s">
        <v>2</v>
      </c>
      <c r="M87" s="17" t="s">
        <v>2</v>
      </c>
      <c r="N87" s="34">
        <f t="shared" si="7"/>
        <v>131377</v>
      </c>
      <c r="O87" s="37">
        <f t="shared" si="9"/>
        <v>11.142412398693802</v>
      </c>
      <c r="P87" s="37"/>
    </row>
    <row r="88" spans="1:16" x14ac:dyDescent="0.3">
      <c r="A88" s="16">
        <v>1959</v>
      </c>
      <c r="B88" s="17" t="s">
        <v>2</v>
      </c>
      <c r="C88" s="17" t="s">
        <v>2</v>
      </c>
      <c r="D88" s="17" t="s">
        <v>2</v>
      </c>
      <c r="E88" s="19">
        <v>140772</v>
      </c>
      <c r="F88" s="17" t="s">
        <v>2</v>
      </c>
      <c r="G88" s="17" t="s">
        <v>2</v>
      </c>
      <c r="H88" s="17" t="s">
        <v>2</v>
      </c>
      <c r="I88" s="17" t="s">
        <v>2</v>
      </c>
      <c r="J88" s="17" t="s">
        <v>2</v>
      </c>
      <c r="K88" s="21">
        <f t="shared" si="8"/>
        <v>7.1511756243482605</v>
      </c>
      <c r="L88" s="17" t="s">
        <v>2</v>
      </c>
      <c r="M88" s="17" t="s">
        <v>2</v>
      </c>
      <c r="N88" s="34">
        <f t="shared" ref="N88:N98" si="10">E88</f>
        <v>140772</v>
      </c>
      <c r="O88" s="37">
        <f t="shared" si="9"/>
        <v>7.1511756243482605</v>
      </c>
      <c r="P88" s="37"/>
    </row>
    <row r="89" spans="1:16" x14ac:dyDescent="0.3">
      <c r="A89" s="16">
        <v>1960</v>
      </c>
      <c r="B89" s="17" t="s">
        <v>2</v>
      </c>
      <c r="C89" s="17" t="s">
        <v>2</v>
      </c>
      <c r="D89" s="17" t="s">
        <v>2</v>
      </c>
      <c r="E89" s="19">
        <v>159703</v>
      </c>
      <c r="F89" s="17" t="s">
        <v>2</v>
      </c>
      <c r="G89" s="17" t="s">
        <v>2</v>
      </c>
      <c r="H89" s="17" t="s">
        <v>2</v>
      </c>
      <c r="I89" s="17" t="s">
        <v>2</v>
      </c>
      <c r="J89" s="17" t="s">
        <v>2</v>
      </c>
      <c r="K89" s="21">
        <f t="shared" ref="K89:K99" si="11">((E89/E88)-1)*100</f>
        <v>13.44798681555992</v>
      </c>
      <c r="L89" s="17" t="s">
        <v>2</v>
      </c>
      <c r="M89" s="17" t="s">
        <v>2</v>
      </c>
      <c r="N89" s="34">
        <f t="shared" si="10"/>
        <v>159703</v>
      </c>
      <c r="O89" s="37">
        <f t="shared" si="9"/>
        <v>13.44798681555992</v>
      </c>
      <c r="P89" s="37"/>
    </row>
    <row r="90" spans="1:16" x14ac:dyDescent="0.3">
      <c r="A90" s="16">
        <v>1961</v>
      </c>
      <c r="B90" s="17" t="s">
        <v>2</v>
      </c>
      <c r="C90" s="17" t="s">
        <v>2</v>
      </c>
      <c r="D90" s="17" t="s">
        <v>2</v>
      </c>
      <c r="E90" s="19">
        <v>173236</v>
      </c>
      <c r="F90" s="17" t="s">
        <v>2</v>
      </c>
      <c r="G90" s="17" t="s">
        <v>2</v>
      </c>
      <c r="H90" s="17" t="s">
        <v>2</v>
      </c>
      <c r="I90" s="17" t="s">
        <v>2</v>
      </c>
      <c r="J90" s="17" t="s">
        <v>2</v>
      </c>
      <c r="K90" s="21">
        <f t="shared" si="11"/>
        <v>8.4738545925874931</v>
      </c>
      <c r="L90" s="17" t="s">
        <v>2</v>
      </c>
      <c r="M90" s="17" t="s">
        <v>2</v>
      </c>
      <c r="N90" s="34">
        <f t="shared" si="10"/>
        <v>173236</v>
      </c>
      <c r="O90" s="37">
        <f t="shared" si="9"/>
        <v>8.4738545925874931</v>
      </c>
      <c r="P90" s="37"/>
    </row>
    <row r="91" spans="1:16" x14ac:dyDescent="0.3">
      <c r="A91" s="16">
        <v>1962</v>
      </c>
      <c r="B91" s="17" t="s">
        <v>2</v>
      </c>
      <c r="C91" s="17" t="s">
        <v>2</v>
      </c>
      <c r="D91" s="17" t="s">
        <v>2</v>
      </c>
      <c r="E91" s="19">
        <v>186781</v>
      </c>
      <c r="F91" s="17" t="s">
        <v>2</v>
      </c>
      <c r="G91" s="17" t="s">
        <v>2</v>
      </c>
      <c r="H91" s="17" t="s">
        <v>2</v>
      </c>
      <c r="I91" s="17" t="s">
        <v>2</v>
      </c>
      <c r="J91" s="17" t="s">
        <v>2</v>
      </c>
      <c r="K91" s="21">
        <f t="shared" si="11"/>
        <v>7.8188136415063836</v>
      </c>
      <c r="L91" s="17" t="s">
        <v>2</v>
      </c>
      <c r="M91" s="17" t="s">
        <v>2</v>
      </c>
      <c r="N91" s="34">
        <f t="shared" si="10"/>
        <v>186781</v>
      </c>
      <c r="O91" s="37">
        <f t="shared" si="9"/>
        <v>7.8188136415063836</v>
      </c>
      <c r="P91" s="37"/>
    </row>
    <row r="92" spans="1:16" x14ac:dyDescent="0.3">
      <c r="A92" s="16">
        <v>1963</v>
      </c>
      <c r="B92" s="17" t="s">
        <v>2</v>
      </c>
      <c r="C92" s="17" t="s">
        <v>2</v>
      </c>
      <c r="D92" s="17" t="s">
        <v>2</v>
      </c>
      <c r="E92" s="19">
        <v>207952</v>
      </c>
      <c r="F92" s="17" t="s">
        <v>2</v>
      </c>
      <c r="G92" s="17" t="s">
        <v>2</v>
      </c>
      <c r="H92" s="17" t="s">
        <v>2</v>
      </c>
      <c r="I92" s="17" t="s">
        <v>2</v>
      </c>
      <c r="J92" s="17" t="s">
        <v>2</v>
      </c>
      <c r="K92" s="21">
        <f t="shared" si="11"/>
        <v>11.334664660752436</v>
      </c>
      <c r="L92" s="17" t="s">
        <v>2</v>
      </c>
      <c r="M92" s="17" t="s">
        <v>2</v>
      </c>
      <c r="N92" s="34">
        <f t="shared" si="10"/>
        <v>207952</v>
      </c>
      <c r="O92" s="37">
        <f t="shared" si="9"/>
        <v>11.334664660752436</v>
      </c>
      <c r="P92" s="37"/>
    </row>
    <row r="93" spans="1:16" x14ac:dyDescent="0.3">
      <c r="A93" s="16">
        <v>1964</v>
      </c>
      <c r="B93" s="17" t="s">
        <v>2</v>
      </c>
      <c r="C93" s="17" t="s">
        <v>2</v>
      </c>
      <c r="D93" s="17" t="s">
        <v>2</v>
      </c>
      <c r="E93" s="19">
        <v>245501</v>
      </c>
      <c r="F93" s="17" t="s">
        <v>2</v>
      </c>
      <c r="G93" s="17" t="s">
        <v>2</v>
      </c>
      <c r="H93" s="17" t="s">
        <v>2</v>
      </c>
      <c r="I93" s="17" t="s">
        <v>2</v>
      </c>
      <c r="J93" s="17" t="s">
        <v>2</v>
      </c>
      <c r="K93" s="21">
        <f t="shared" si="11"/>
        <v>18.056570747095478</v>
      </c>
      <c r="L93" s="17" t="s">
        <v>2</v>
      </c>
      <c r="M93" s="17" t="s">
        <v>2</v>
      </c>
      <c r="N93" s="34">
        <f t="shared" si="10"/>
        <v>245501</v>
      </c>
      <c r="O93" s="37">
        <f t="shared" si="9"/>
        <v>18.056570747095478</v>
      </c>
      <c r="P93" s="37"/>
    </row>
    <row r="94" spans="1:16" x14ac:dyDescent="0.3">
      <c r="A94" s="16">
        <v>1965</v>
      </c>
      <c r="B94" s="17" t="s">
        <v>2</v>
      </c>
      <c r="C94" s="17" t="s">
        <v>2</v>
      </c>
      <c r="D94" s="17" t="s">
        <v>2</v>
      </c>
      <c r="E94" s="19">
        <v>267420</v>
      </c>
      <c r="F94" s="17" t="s">
        <v>2</v>
      </c>
      <c r="G94" s="17" t="s">
        <v>2</v>
      </c>
      <c r="H94" s="17" t="s">
        <v>2</v>
      </c>
      <c r="I94" s="17" t="s">
        <v>2</v>
      </c>
      <c r="J94" s="17" t="s">
        <v>2</v>
      </c>
      <c r="K94" s="21">
        <f t="shared" si="11"/>
        <v>8.9282732045897983</v>
      </c>
      <c r="L94" s="17" t="s">
        <v>2</v>
      </c>
      <c r="M94" s="17" t="s">
        <v>2</v>
      </c>
      <c r="N94" s="34">
        <f t="shared" si="10"/>
        <v>267420</v>
      </c>
      <c r="O94" s="37">
        <f t="shared" si="9"/>
        <v>8.9282732045897983</v>
      </c>
      <c r="P94" s="37"/>
    </row>
    <row r="95" spans="1:16" x14ac:dyDescent="0.3">
      <c r="A95" s="16">
        <v>1966</v>
      </c>
      <c r="B95" s="17" t="s">
        <v>2</v>
      </c>
      <c r="C95" s="17" t="s">
        <v>2</v>
      </c>
      <c r="D95" s="17" t="s">
        <v>2</v>
      </c>
      <c r="E95" s="19">
        <v>297196</v>
      </c>
      <c r="F95" s="17" t="s">
        <v>2</v>
      </c>
      <c r="G95" s="17" t="s">
        <v>2</v>
      </c>
      <c r="H95" s="17" t="s">
        <v>2</v>
      </c>
      <c r="I95" s="17" t="s">
        <v>2</v>
      </c>
      <c r="J95" s="17" t="s">
        <v>2</v>
      </c>
      <c r="K95" s="21">
        <f t="shared" si="11"/>
        <v>11.134544910627486</v>
      </c>
      <c r="L95" s="17" t="s">
        <v>2</v>
      </c>
      <c r="M95" s="17" t="s">
        <v>2</v>
      </c>
      <c r="N95" s="34">
        <f t="shared" si="10"/>
        <v>297196</v>
      </c>
      <c r="O95" s="37">
        <f t="shared" si="9"/>
        <v>11.134544910627486</v>
      </c>
      <c r="P95" s="37"/>
    </row>
    <row r="96" spans="1:16" x14ac:dyDescent="0.3">
      <c r="A96" s="16">
        <v>1967</v>
      </c>
      <c r="B96" s="17" t="s">
        <v>2</v>
      </c>
      <c r="C96" s="17" t="s">
        <v>2</v>
      </c>
      <c r="D96" s="17" t="s">
        <v>2</v>
      </c>
      <c r="E96" s="19">
        <v>325025</v>
      </c>
      <c r="F96" s="17" t="s">
        <v>2</v>
      </c>
      <c r="G96" s="17" t="s">
        <v>2</v>
      </c>
      <c r="H96" s="17" t="s">
        <v>2</v>
      </c>
      <c r="I96" s="17" t="s">
        <v>2</v>
      </c>
      <c r="J96" s="17" t="s">
        <v>2</v>
      </c>
      <c r="K96" s="21">
        <f t="shared" si="11"/>
        <v>9.3638541568527245</v>
      </c>
      <c r="L96" s="17" t="s">
        <v>2</v>
      </c>
      <c r="M96" s="17" t="s">
        <v>2</v>
      </c>
      <c r="N96" s="34">
        <f t="shared" si="10"/>
        <v>325025</v>
      </c>
      <c r="O96" s="37">
        <f t="shared" si="9"/>
        <v>9.3638541568527245</v>
      </c>
      <c r="P96" s="37"/>
    </row>
    <row r="97" spans="1:16" x14ac:dyDescent="0.3">
      <c r="A97" s="16">
        <v>1968</v>
      </c>
      <c r="B97" s="17" t="s">
        <v>2</v>
      </c>
      <c r="C97" s="17" t="s">
        <v>2</v>
      </c>
      <c r="D97" s="17" t="s">
        <v>2</v>
      </c>
      <c r="E97" s="19">
        <v>359858</v>
      </c>
      <c r="F97" s="17" t="s">
        <v>2</v>
      </c>
      <c r="G97" s="17" t="s">
        <v>2</v>
      </c>
      <c r="H97" s="17" t="s">
        <v>2</v>
      </c>
      <c r="I97" s="17" t="s">
        <v>2</v>
      </c>
      <c r="J97" s="17" t="s">
        <v>2</v>
      </c>
      <c r="K97" s="21">
        <f t="shared" si="11"/>
        <v>10.717021767556334</v>
      </c>
      <c r="L97" s="17" t="s">
        <v>2</v>
      </c>
      <c r="M97" s="17" t="s">
        <v>2</v>
      </c>
      <c r="N97" s="34">
        <f t="shared" si="10"/>
        <v>359858</v>
      </c>
      <c r="O97" s="37">
        <f t="shared" si="9"/>
        <v>10.717021767556334</v>
      </c>
      <c r="P97" s="37"/>
    </row>
    <row r="98" spans="1:16" x14ac:dyDescent="0.3">
      <c r="A98" s="16">
        <v>1969</v>
      </c>
      <c r="B98" s="17" t="s">
        <v>2</v>
      </c>
      <c r="C98" s="17" t="s">
        <v>2</v>
      </c>
      <c r="D98" s="17" t="s">
        <v>2</v>
      </c>
      <c r="E98" s="19">
        <v>397796</v>
      </c>
      <c r="F98" s="17" t="s">
        <v>2</v>
      </c>
      <c r="G98" s="17" t="s">
        <v>2</v>
      </c>
      <c r="H98" s="17" t="s">
        <v>2</v>
      </c>
      <c r="I98" s="17" t="s">
        <v>2</v>
      </c>
      <c r="J98" s="17" t="s">
        <v>2</v>
      </c>
      <c r="K98" s="21">
        <f t="shared" si="11"/>
        <v>10.542491760638928</v>
      </c>
      <c r="L98" s="17" t="s">
        <v>2</v>
      </c>
      <c r="M98" s="17" t="s">
        <v>2</v>
      </c>
      <c r="N98" s="34">
        <f t="shared" si="10"/>
        <v>397796</v>
      </c>
      <c r="O98" s="37">
        <f t="shared" si="9"/>
        <v>10.542491760638928</v>
      </c>
      <c r="P98" s="37"/>
    </row>
    <row r="99" spans="1:16" x14ac:dyDescent="0.3">
      <c r="A99" s="16">
        <v>1970</v>
      </c>
      <c r="B99" s="23">
        <v>444300</v>
      </c>
      <c r="C99" s="17" t="s">
        <v>2</v>
      </c>
      <c r="D99" s="17" t="s">
        <v>2</v>
      </c>
      <c r="E99" s="19">
        <v>444271</v>
      </c>
      <c r="F99" s="17" t="s">
        <v>2</v>
      </c>
      <c r="G99" s="17" t="s">
        <v>2</v>
      </c>
      <c r="H99" s="17" t="s">
        <v>2</v>
      </c>
      <c r="I99" s="17" t="s">
        <v>2</v>
      </c>
      <c r="J99" s="17" t="s">
        <v>2</v>
      </c>
      <c r="K99" s="21">
        <f t="shared" si="11"/>
        <v>11.68312401331335</v>
      </c>
      <c r="L99" s="17" t="s">
        <v>2</v>
      </c>
      <c r="M99" s="17" t="s">
        <v>2</v>
      </c>
      <c r="N99" s="35">
        <f t="shared" ref="N99:N108" si="12">B99</f>
        <v>444300</v>
      </c>
      <c r="O99" s="37">
        <f t="shared" si="9"/>
        <v>11.690414182143606</v>
      </c>
      <c r="P99" s="37"/>
    </row>
    <row r="100" spans="1:16" ht="15.6" customHeight="1" x14ac:dyDescent="0.3">
      <c r="A100" s="16">
        <v>1971</v>
      </c>
      <c r="B100" s="23">
        <v>490011</v>
      </c>
      <c r="C100" s="17" t="s">
        <v>2</v>
      </c>
      <c r="D100" s="17" t="s">
        <v>2</v>
      </c>
      <c r="E100" s="17" t="s">
        <v>2</v>
      </c>
      <c r="F100" s="17" t="s">
        <v>2</v>
      </c>
      <c r="G100" s="17" t="s">
        <v>2</v>
      </c>
      <c r="H100" s="24">
        <f t="shared" ref="H100:H119" si="13">((B100/B99)-1)*100</f>
        <v>10.288318703578669</v>
      </c>
      <c r="I100" s="17" t="s">
        <v>2</v>
      </c>
      <c r="J100" s="17" t="s">
        <v>2</v>
      </c>
      <c r="K100" s="17" t="s">
        <v>2</v>
      </c>
      <c r="L100" s="17" t="s">
        <v>2</v>
      </c>
      <c r="M100" s="17" t="s">
        <v>2</v>
      </c>
      <c r="N100" s="35">
        <f t="shared" si="12"/>
        <v>490011</v>
      </c>
      <c r="O100" s="37">
        <f t="shared" si="9"/>
        <v>10.288318703578669</v>
      </c>
      <c r="P100" s="37"/>
    </row>
    <row r="101" spans="1:16" x14ac:dyDescent="0.3">
      <c r="A101" s="16">
        <v>1972</v>
      </c>
      <c r="B101" s="23">
        <v>564726</v>
      </c>
      <c r="C101" s="17" t="s">
        <v>2</v>
      </c>
      <c r="D101" s="17" t="s">
        <v>2</v>
      </c>
      <c r="E101" s="17" t="s">
        <v>2</v>
      </c>
      <c r="F101" s="17" t="s">
        <v>2</v>
      </c>
      <c r="G101" s="17" t="s">
        <v>2</v>
      </c>
      <c r="H101" s="24">
        <f t="shared" si="13"/>
        <v>15.247616890233084</v>
      </c>
      <c r="I101" s="17" t="s">
        <v>2</v>
      </c>
      <c r="J101" s="17" t="s">
        <v>2</v>
      </c>
      <c r="K101" s="17" t="s">
        <v>2</v>
      </c>
      <c r="L101" s="17" t="s">
        <v>2</v>
      </c>
      <c r="M101" s="17" t="s">
        <v>2</v>
      </c>
      <c r="N101" s="35">
        <f t="shared" si="12"/>
        <v>564726</v>
      </c>
      <c r="O101" s="37">
        <f t="shared" si="9"/>
        <v>15.247616890233084</v>
      </c>
      <c r="P101" s="37"/>
    </row>
    <row r="102" spans="1:16" x14ac:dyDescent="0.3">
      <c r="A102" s="16">
        <v>1973</v>
      </c>
      <c r="B102" s="23">
        <v>690891</v>
      </c>
      <c r="C102" s="17" t="s">
        <v>2</v>
      </c>
      <c r="D102" s="17" t="s">
        <v>2</v>
      </c>
      <c r="E102" s="17" t="s">
        <v>2</v>
      </c>
      <c r="F102" s="17" t="s">
        <v>2</v>
      </c>
      <c r="G102" s="17" t="s">
        <v>2</v>
      </c>
      <c r="H102" s="24">
        <f t="shared" si="13"/>
        <v>22.340922854623301</v>
      </c>
      <c r="I102" s="17" t="s">
        <v>2</v>
      </c>
      <c r="J102" s="17" t="s">
        <v>2</v>
      </c>
      <c r="K102" s="17" t="s">
        <v>2</v>
      </c>
      <c r="L102" s="17" t="s">
        <v>2</v>
      </c>
      <c r="M102" s="17" t="s">
        <v>2</v>
      </c>
      <c r="N102" s="35">
        <f t="shared" si="12"/>
        <v>690891</v>
      </c>
      <c r="O102" s="37">
        <f t="shared" si="9"/>
        <v>22.340922854623301</v>
      </c>
      <c r="P102" s="37"/>
    </row>
    <row r="103" spans="1:16" x14ac:dyDescent="0.3">
      <c r="A103" s="16">
        <v>1974</v>
      </c>
      <c r="B103" s="23">
        <v>899707</v>
      </c>
      <c r="C103" s="17" t="s">
        <v>2</v>
      </c>
      <c r="D103" s="17" t="s">
        <v>2</v>
      </c>
      <c r="E103" s="17" t="s">
        <v>2</v>
      </c>
      <c r="F103" s="17" t="s">
        <v>2</v>
      </c>
      <c r="G103" s="17" t="s">
        <v>2</v>
      </c>
      <c r="H103" s="24">
        <f t="shared" si="13"/>
        <v>30.224159816816254</v>
      </c>
      <c r="I103" s="17" t="s">
        <v>2</v>
      </c>
      <c r="J103" s="17" t="s">
        <v>2</v>
      </c>
      <c r="K103" s="17" t="s">
        <v>2</v>
      </c>
      <c r="L103" s="17" t="s">
        <v>2</v>
      </c>
      <c r="M103" s="17" t="s">
        <v>2</v>
      </c>
      <c r="N103" s="35">
        <f t="shared" si="12"/>
        <v>899707</v>
      </c>
      <c r="O103" s="37">
        <f t="shared" si="9"/>
        <v>30.224159816816254</v>
      </c>
      <c r="P103" s="37"/>
    </row>
    <row r="104" spans="1:16" x14ac:dyDescent="0.3">
      <c r="A104" s="16">
        <v>1975</v>
      </c>
      <c r="B104" s="23">
        <v>1100050</v>
      </c>
      <c r="C104" s="17" t="s">
        <v>2</v>
      </c>
      <c r="D104" s="17" t="s">
        <v>2</v>
      </c>
      <c r="E104" s="17" t="s">
        <v>2</v>
      </c>
      <c r="F104" s="17" t="s">
        <v>2</v>
      </c>
      <c r="G104" s="17" t="s">
        <v>2</v>
      </c>
      <c r="H104" s="24">
        <f t="shared" si="13"/>
        <v>22.267582668579887</v>
      </c>
      <c r="I104" s="17" t="s">
        <v>2</v>
      </c>
      <c r="J104" s="17" t="s">
        <v>2</v>
      </c>
      <c r="K104" s="17" t="s">
        <v>2</v>
      </c>
      <c r="L104" s="17" t="s">
        <v>2</v>
      </c>
      <c r="M104" s="17" t="s">
        <v>2</v>
      </c>
      <c r="N104" s="35">
        <f t="shared" si="12"/>
        <v>1100050</v>
      </c>
      <c r="O104" s="37">
        <f t="shared" si="9"/>
        <v>22.267582668579887</v>
      </c>
      <c r="P104" s="37"/>
    </row>
    <row r="105" spans="1:16" ht="15.6" customHeight="1" x14ac:dyDescent="0.3">
      <c r="A105" s="16">
        <v>1976</v>
      </c>
      <c r="B105" s="23">
        <v>1370968</v>
      </c>
      <c r="C105" s="17" t="s">
        <v>2</v>
      </c>
      <c r="D105" s="17" t="s">
        <v>2</v>
      </c>
      <c r="E105" s="17" t="s">
        <v>2</v>
      </c>
      <c r="F105" s="17" t="s">
        <v>2</v>
      </c>
      <c r="G105" s="17" t="s">
        <v>2</v>
      </c>
      <c r="H105" s="24">
        <f t="shared" si="13"/>
        <v>24.62778964592518</v>
      </c>
      <c r="I105" s="17" t="s">
        <v>2</v>
      </c>
      <c r="J105" s="17" t="s">
        <v>2</v>
      </c>
      <c r="K105" s="17" t="s">
        <v>2</v>
      </c>
      <c r="L105" s="17" t="s">
        <v>2</v>
      </c>
      <c r="M105" s="17" t="s">
        <v>2</v>
      </c>
      <c r="N105" s="35">
        <f t="shared" si="12"/>
        <v>1370968</v>
      </c>
      <c r="O105" s="37">
        <f t="shared" si="9"/>
        <v>24.62778964592518</v>
      </c>
      <c r="P105" s="37"/>
    </row>
    <row r="106" spans="1:16" x14ac:dyDescent="0.3">
      <c r="A106" s="16">
        <v>1977</v>
      </c>
      <c r="B106" s="23">
        <v>1849263</v>
      </c>
      <c r="C106" s="17" t="s">
        <v>2</v>
      </c>
      <c r="D106" s="17" t="s">
        <v>2</v>
      </c>
      <c r="E106" s="17" t="s">
        <v>2</v>
      </c>
      <c r="F106" s="17" t="s">
        <v>2</v>
      </c>
      <c r="G106" s="17" t="s">
        <v>2</v>
      </c>
      <c r="H106" s="24">
        <f t="shared" si="13"/>
        <v>34.887393432961233</v>
      </c>
      <c r="I106" s="17" t="s">
        <v>2</v>
      </c>
      <c r="J106" s="17" t="s">
        <v>2</v>
      </c>
      <c r="K106" s="17" t="s">
        <v>2</v>
      </c>
      <c r="L106" s="17" t="s">
        <v>2</v>
      </c>
      <c r="M106" s="17" t="s">
        <v>2</v>
      </c>
      <c r="N106" s="35">
        <f t="shared" si="12"/>
        <v>1849263</v>
      </c>
      <c r="O106" s="37">
        <f t="shared" si="9"/>
        <v>34.887393432961233</v>
      </c>
      <c r="P106" s="37"/>
    </row>
    <row r="107" spans="1:16" x14ac:dyDescent="0.3">
      <c r="A107" s="16">
        <v>1978</v>
      </c>
      <c r="B107" s="23">
        <v>2337398</v>
      </c>
      <c r="C107" s="17" t="s">
        <v>2</v>
      </c>
      <c r="D107" s="17" t="s">
        <v>2</v>
      </c>
      <c r="E107" s="17" t="s">
        <v>2</v>
      </c>
      <c r="F107" s="17" t="s">
        <v>2</v>
      </c>
      <c r="G107" s="17" t="s">
        <v>2</v>
      </c>
      <c r="H107" s="24">
        <f t="shared" si="13"/>
        <v>26.396191347580089</v>
      </c>
      <c r="I107" s="17" t="s">
        <v>2</v>
      </c>
      <c r="J107" s="17" t="s">
        <v>2</v>
      </c>
      <c r="K107" s="17" t="s">
        <v>2</v>
      </c>
      <c r="L107" s="17" t="s">
        <v>2</v>
      </c>
      <c r="M107" s="17" t="s">
        <v>2</v>
      </c>
      <c r="N107" s="35">
        <f t="shared" si="12"/>
        <v>2337398</v>
      </c>
      <c r="O107" s="37">
        <f t="shared" si="9"/>
        <v>26.396191347580089</v>
      </c>
      <c r="P107" s="37"/>
    </row>
    <row r="108" spans="1:16" x14ac:dyDescent="0.3">
      <c r="A108" s="16">
        <v>1979</v>
      </c>
      <c r="B108" s="23">
        <v>3067526</v>
      </c>
      <c r="C108" s="17" t="s">
        <v>2</v>
      </c>
      <c r="D108" s="17" t="s">
        <v>2</v>
      </c>
      <c r="E108" s="17" t="s">
        <v>2</v>
      </c>
      <c r="F108" s="17" t="s">
        <v>2</v>
      </c>
      <c r="G108" s="17" t="s">
        <v>2</v>
      </c>
      <c r="H108" s="24">
        <f t="shared" si="13"/>
        <v>31.23678551962481</v>
      </c>
      <c r="I108" s="17" t="s">
        <v>2</v>
      </c>
      <c r="J108" s="17" t="s">
        <v>2</v>
      </c>
      <c r="K108" s="17" t="s">
        <v>2</v>
      </c>
      <c r="L108" s="17" t="s">
        <v>2</v>
      </c>
      <c r="M108" s="17" t="s">
        <v>2</v>
      </c>
      <c r="N108" s="35">
        <f t="shared" si="12"/>
        <v>3067526</v>
      </c>
      <c r="O108" s="37">
        <f t="shared" si="9"/>
        <v>31.23678551962481</v>
      </c>
      <c r="P108" s="37"/>
    </row>
    <row r="109" spans="1:16" x14ac:dyDescent="0.3">
      <c r="A109" s="16">
        <v>1980</v>
      </c>
      <c r="B109" s="23">
        <v>4470100</v>
      </c>
      <c r="C109" s="19">
        <v>4391907</v>
      </c>
      <c r="D109" s="17" t="s">
        <v>2</v>
      </c>
      <c r="E109" s="17" t="s">
        <v>2</v>
      </c>
      <c r="F109" s="17" t="s">
        <v>2</v>
      </c>
      <c r="G109" s="17" t="s">
        <v>2</v>
      </c>
      <c r="H109" s="24">
        <f t="shared" si="13"/>
        <v>45.723296232859958</v>
      </c>
      <c r="I109" s="17" t="s">
        <v>2</v>
      </c>
      <c r="J109" s="17" t="s">
        <v>2</v>
      </c>
      <c r="K109" s="17" t="s">
        <v>2</v>
      </c>
      <c r="L109" s="17" t="s">
        <v>2</v>
      </c>
      <c r="M109" s="17" t="s">
        <v>2</v>
      </c>
      <c r="N109" s="34">
        <f t="shared" ref="N109:N116" si="14">C109</f>
        <v>4391907</v>
      </c>
      <c r="O109" s="37">
        <f t="shared" si="9"/>
        <v>43.174238783958138</v>
      </c>
      <c r="P109" s="37"/>
    </row>
    <row r="110" spans="1:16" x14ac:dyDescent="0.3">
      <c r="A110" s="16">
        <v>1981</v>
      </c>
      <c r="B110" s="23">
        <v>6127600</v>
      </c>
      <c r="C110" s="19">
        <v>6032265.5</v>
      </c>
      <c r="D110" s="17" t="s">
        <v>2</v>
      </c>
      <c r="E110" s="17" t="s">
        <v>2</v>
      </c>
      <c r="F110" s="17" t="s">
        <v>2</v>
      </c>
      <c r="G110" s="17" t="s">
        <v>2</v>
      </c>
      <c r="H110" s="24">
        <f t="shared" si="13"/>
        <v>37.079707389096448</v>
      </c>
      <c r="I110" s="21">
        <f t="shared" ref="I110:I136" si="15">((C110/C109)-1)*100</f>
        <v>37.349572748238977</v>
      </c>
      <c r="J110" s="17" t="s">
        <v>2</v>
      </c>
      <c r="K110" s="17" t="s">
        <v>2</v>
      </c>
      <c r="L110" s="17" t="s">
        <v>2</v>
      </c>
      <c r="M110" s="17" t="s">
        <v>2</v>
      </c>
      <c r="N110" s="34">
        <f t="shared" si="14"/>
        <v>6032265.5</v>
      </c>
      <c r="O110" s="37">
        <f t="shared" si="9"/>
        <v>37.349572748238977</v>
      </c>
      <c r="P110" s="37"/>
    </row>
    <row r="111" spans="1:16" x14ac:dyDescent="0.3">
      <c r="A111" s="16">
        <v>1982</v>
      </c>
      <c r="B111" s="23">
        <v>9797800</v>
      </c>
      <c r="C111" s="19">
        <v>9595751.5</v>
      </c>
      <c r="D111" s="17" t="s">
        <v>2</v>
      </c>
      <c r="E111" s="17" t="s">
        <v>2</v>
      </c>
      <c r="F111" s="17" t="s">
        <v>2</v>
      </c>
      <c r="G111" s="17" t="s">
        <v>2</v>
      </c>
      <c r="H111" s="24">
        <f t="shared" si="13"/>
        <v>59.896207324237885</v>
      </c>
      <c r="I111" s="21">
        <f t="shared" si="15"/>
        <v>59.073759270045386</v>
      </c>
      <c r="J111" s="17" t="s">
        <v>2</v>
      </c>
      <c r="K111" s="17" t="s">
        <v>2</v>
      </c>
      <c r="L111" s="17" t="s">
        <v>2</v>
      </c>
      <c r="M111" s="17" t="s">
        <v>2</v>
      </c>
      <c r="N111" s="34">
        <f t="shared" si="14"/>
        <v>9595751.5</v>
      </c>
      <c r="O111" s="37">
        <f t="shared" si="9"/>
        <v>59.073759270045386</v>
      </c>
      <c r="P111" s="37"/>
    </row>
    <row r="112" spans="1:16" x14ac:dyDescent="0.3">
      <c r="A112" s="16">
        <v>1983</v>
      </c>
      <c r="B112" s="23">
        <v>17878700</v>
      </c>
      <c r="C112" s="19">
        <v>17493311.75</v>
      </c>
      <c r="D112" s="17" t="s">
        <v>2</v>
      </c>
      <c r="E112" s="17" t="s">
        <v>2</v>
      </c>
      <c r="F112" s="17" t="s">
        <v>2</v>
      </c>
      <c r="G112" s="17" t="s">
        <v>2</v>
      </c>
      <c r="H112" s="24">
        <f t="shared" si="13"/>
        <v>82.476678438016691</v>
      </c>
      <c r="I112" s="21">
        <f t="shared" si="15"/>
        <v>82.302675824816845</v>
      </c>
      <c r="J112" s="17" t="s">
        <v>2</v>
      </c>
      <c r="K112" s="17" t="s">
        <v>2</v>
      </c>
      <c r="L112" s="17" t="s">
        <v>2</v>
      </c>
      <c r="M112" s="17" t="s">
        <v>2</v>
      </c>
      <c r="N112" s="34">
        <f t="shared" si="14"/>
        <v>17493311.75</v>
      </c>
      <c r="O112" s="37">
        <f t="shared" si="9"/>
        <v>82.302675824816845</v>
      </c>
      <c r="P112" s="37"/>
    </row>
    <row r="113" spans="1:18" x14ac:dyDescent="0.3">
      <c r="A113" s="16">
        <v>1984</v>
      </c>
      <c r="B113" s="23">
        <v>29471600</v>
      </c>
      <c r="C113" s="19">
        <v>28659770.25</v>
      </c>
      <c r="D113" s="17" t="s">
        <v>2</v>
      </c>
      <c r="E113" s="17" t="s">
        <v>2</v>
      </c>
      <c r="F113" s="17" t="s">
        <v>2</v>
      </c>
      <c r="G113" s="17" t="s">
        <v>2</v>
      </c>
      <c r="H113" s="24">
        <f t="shared" si="13"/>
        <v>64.841962782528938</v>
      </c>
      <c r="I113" s="21">
        <f t="shared" si="15"/>
        <v>63.83273024331713</v>
      </c>
      <c r="J113" s="17" t="s">
        <v>2</v>
      </c>
      <c r="K113" s="17" t="s">
        <v>2</v>
      </c>
      <c r="L113" s="17" t="s">
        <v>2</v>
      </c>
      <c r="M113" s="17" t="s">
        <v>2</v>
      </c>
      <c r="N113" s="34">
        <f t="shared" si="14"/>
        <v>28659770.25</v>
      </c>
      <c r="O113" s="37">
        <f t="shared" si="9"/>
        <v>63.83273024331713</v>
      </c>
      <c r="P113" s="37"/>
    </row>
    <row r="114" spans="1:18" x14ac:dyDescent="0.3">
      <c r="A114" s="16">
        <v>1985</v>
      </c>
      <c r="B114" s="23">
        <v>47391700</v>
      </c>
      <c r="C114" s="19">
        <v>45940612.5</v>
      </c>
      <c r="D114" s="17" t="s">
        <v>2</v>
      </c>
      <c r="E114" s="17" t="s">
        <v>2</v>
      </c>
      <c r="F114" s="17" t="s">
        <v>2</v>
      </c>
      <c r="G114" s="17" t="s">
        <v>2</v>
      </c>
      <c r="H114" s="24">
        <f t="shared" si="13"/>
        <v>60.804639042332283</v>
      </c>
      <c r="I114" s="21">
        <f t="shared" si="15"/>
        <v>60.296513542358213</v>
      </c>
      <c r="J114" s="17" t="s">
        <v>2</v>
      </c>
      <c r="K114" s="17" t="s">
        <v>2</v>
      </c>
      <c r="L114" s="17" t="s">
        <v>2</v>
      </c>
      <c r="M114" s="17" t="s">
        <v>2</v>
      </c>
      <c r="N114" s="34">
        <f t="shared" si="14"/>
        <v>45940612.5</v>
      </c>
      <c r="O114" s="37">
        <f t="shared" si="9"/>
        <v>60.296513542358213</v>
      </c>
      <c r="P114" s="37"/>
    </row>
    <row r="115" spans="1:18" x14ac:dyDescent="0.3">
      <c r="A115" s="16">
        <v>1986</v>
      </c>
      <c r="B115" s="23">
        <v>78786900</v>
      </c>
      <c r="C115" s="19">
        <v>76306560.75</v>
      </c>
      <c r="D115" s="17" t="s">
        <v>2</v>
      </c>
      <c r="E115" s="17" t="s">
        <v>2</v>
      </c>
      <c r="F115" s="17" t="s">
        <v>2</v>
      </c>
      <c r="G115" s="17" t="s">
        <v>2</v>
      </c>
      <c r="H115" s="24">
        <f t="shared" si="13"/>
        <v>66.246199228978924</v>
      </c>
      <c r="I115" s="21">
        <f t="shared" si="15"/>
        <v>66.098265995038702</v>
      </c>
      <c r="J115" s="17" t="s">
        <v>2</v>
      </c>
      <c r="K115" s="17" t="s">
        <v>2</v>
      </c>
      <c r="L115" s="17" t="s">
        <v>2</v>
      </c>
      <c r="M115" s="17" t="s">
        <v>2</v>
      </c>
      <c r="N115" s="34">
        <f t="shared" si="14"/>
        <v>76306560.75</v>
      </c>
      <c r="O115" s="37">
        <f t="shared" ref="O115:O154" si="16">((N115/N114)-1)*100</f>
        <v>66.098265995038702</v>
      </c>
      <c r="P115" s="37"/>
    </row>
    <row r="116" spans="1:18" x14ac:dyDescent="0.3">
      <c r="A116" s="16">
        <v>1987</v>
      </c>
      <c r="B116" s="23">
        <v>193161600</v>
      </c>
      <c r="C116" s="19">
        <v>185542049</v>
      </c>
      <c r="D116" s="17" t="s">
        <v>2</v>
      </c>
      <c r="E116" s="17" t="s">
        <v>2</v>
      </c>
      <c r="F116" s="17" t="s">
        <v>2</v>
      </c>
      <c r="G116" s="17" t="s">
        <v>2</v>
      </c>
      <c r="H116" s="24">
        <f t="shared" si="13"/>
        <v>145.16969191578801</v>
      </c>
      <c r="I116" s="21">
        <f t="shared" si="15"/>
        <v>143.15346829466429</v>
      </c>
      <c r="J116" s="17" t="s">
        <v>2</v>
      </c>
      <c r="K116" s="17" t="s">
        <v>2</v>
      </c>
      <c r="L116" s="17" t="s">
        <v>2</v>
      </c>
      <c r="M116" s="17" t="s">
        <v>2</v>
      </c>
      <c r="N116" s="34">
        <f t="shared" si="14"/>
        <v>185542049</v>
      </c>
      <c r="O116" s="37">
        <f t="shared" si="16"/>
        <v>143.15346829466429</v>
      </c>
      <c r="P116" s="37"/>
    </row>
    <row r="117" spans="1:18" x14ac:dyDescent="0.3">
      <c r="A117" s="16">
        <v>1988</v>
      </c>
      <c r="B117" s="23">
        <v>393726900</v>
      </c>
      <c r="C117" s="19">
        <v>378979147.25</v>
      </c>
      <c r="D117" s="17" t="s">
        <v>2</v>
      </c>
      <c r="E117" s="17" t="s">
        <v>2</v>
      </c>
      <c r="F117" s="371">
        <v>416305236</v>
      </c>
      <c r="G117" s="17" t="s">
        <v>2</v>
      </c>
      <c r="H117" s="24">
        <f t="shared" si="13"/>
        <v>103.83290467670592</v>
      </c>
      <c r="I117" s="21">
        <f t="shared" si="15"/>
        <v>104.25512669098529</v>
      </c>
      <c r="J117" s="17" t="s">
        <v>2</v>
      </c>
      <c r="K117" s="17" t="s">
        <v>2</v>
      </c>
      <c r="L117" s="372">
        <f t="shared" ref="L117:L121" si="17">((F117/C116)-1)*100</f>
        <v>124.37244723970898</v>
      </c>
      <c r="M117" s="17" t="s">
        <v>2</v>
      </c>
      <c r="N117" s="373">
        <f t="shared" ref="N117:N121" si="18">F117</f>
        <v>416305236</v>
      </c>
      <c r="O117" s="37">
        <f t="shared" si="16"/>
        <v>124.37244723970898</v>
      </c>
      <c r="P117" s="37"/>
    </row>
    <row r="118" spans="1:18" x14ac:dyDescent="0.3">
      <c r="A118" s="16">
        <v>1989</v>
      </c>
      <c r="B118" s="23">
        <v>512602700</v>
      </c>
      <c r="C118" s="19">
        <v>499435646.25</v>
      </c>
      <c r="D118" s="17" t="s">
        <v>2</v>
      </c>
      <c r="E118" s="17" t="s">
        <v>2</v>
      </c>
      <c r="F118" s="371">
        <v>548857974</v>
      </c>
      <c r="G118" s="17" t="s">
        <v>2</v>
      </c>
      <c r="H118" s="24">
        <f t="shared" si="13"/>
        <v>30.192450655517831</v>
      </c>
      <c r="I118" s="21">
        <f t="shared" si="15"/>
        <v>31.78446620983577</v>
      </c>
      <c r="J118" s="17" t="s">
        <v>2</v>
      </c>
      <c r="K118" s="17" t="s">
        <v>2</v>
      </c>
      <c r="L118" s="372">
        <f t="shared" si="17"/>
        <v>44.825375744997544</v>
      </c>
      <c r="M118" s="17" t="s">
        <v>2</v>
      </c>
      <c r="N118" s="373">
        <f t="shared" si="18"/>
        <v>548857974</v>
      </c>
      <c r="O118" s="37">
        <f t="shared" si="16"/>
        <v>31.840276445622216</v>
      </c>
      <c r="P118" s="37"/>
    </row>
    <row r="119" spans="1:18" x14ac:dyDescent="0.3">
      <c r="A119" s="16">
        <v>1990</v>
      </c>
      <c r="B119" s="23">
        <v>694872200</v>
      </c>
      <c r="C119" s="19">
        <v>672000052.25</v>
      </c>
      <c r="D119" s="17" t="s">
        <v>2</v>
      </c>
      <c r="E119" s="17" t="s">
        <v>2</v>
      </c>
      <c r="F119" s="371">
        <v>738897516</v>
      </c>
      <c r="G119" s="17" t="s">
        <v>2</v>
      </c>
      <c r="H119" s="24">
        <f t="shared" si="13"/>
        <v>35.557655080630667</v>
      </c>
      <c r="I119" s="21">
        <f t="shared" si="15"/>
        <v>34.551880166282785</v>
      </c>
      <c r="J119" s="17" t="s">
        <v>2</v>
      </c>
      <c r="K119" s="17" t="s">
        <v>2</v>
      </c>
      <c r="L119" s="372">
        <f t="shared" si="17"/>
        <v>47.946491514571179</v>
      </c>
      <c r="M119" s="17" t="s">
        <v>2</v>
      </c>
      <c r="N119" s="373">
        <f t="shared" si="18"/>
        <v>738897516</v>
      </c>
      <c r="O119" s="37">
        <f>((N119/N118)-1)*100</f>
        <v>34.624538770024316</v>
      </c>
      <c r="P119" s="37"/>
    </row>
    <row r="120" spans="1:18" ht="15.75" customHeight="1" x14ac:dyDescent="0.3">
      <c r="A120" s="16">
        <v>1991</v>
      </c>
      <c r="B120" s="17" t="s">
        <v>2</v>
      </c>
      <c r="C120" s="19">
        <v>864298696</v>
      </c>
      <c r="D120" s="17" t="s">
        <v>2</v>
      </c>
      <c r="E120" s="17" t="s">
        <v>2</v>
      </c>
      <c r="F120" s="371">
        <v>949147624</v>
      </c>
      <c r="G120" s="17" t="s">
        <v>2</v>
      </c>
      <c r="H120" s="17" t="s">
        <v>2</v>
      </c>
      <c r="I120" s="21">
        <f t="shared" si="15"/>
        <v>28.615867380685913</v>
      </c>
      <c r="J120" s="17" t="s">
        <v>2</v>
      </c>
      <c r="K120" s="17" t="s">
        <v>2</v>
      </c>
      <c r="L120" s="372">
        <f t="shared" si="17"/>
        <v>41.242194970379927</v>
      </c>
      <c r="M120" s="17" t="s">
        <v>2</v>
      </c>
      <c r="N120" s="373">
        <f t="shared" si="18"/>
        <v>949147624</v>
      </c>
      <c r="O120" s="37">
        <f>((N120/N119)-1)*100</f>
        <v>28.454569605022193</v>
      </c>
      <c r="P120" s="37"/>
      <c r="Q120" s="386" t="s">
        <v>306</v>
      </c>
      <c r="R120" s="386"/>
    </row>
    <row r="121" spans="1:18" ht="15.75" customHeight="1" x14ac:dyDescent="0.3">
      <c r="A121" s="16">
        <v>1992</v>
      </c>
      <c r="B121" s="17" t="s">
        <v>2</v>
      </c>
      <c r="C121" s="19">
        <v>1027650791</v>
      </c>
      <c r="D121" s="17" t="s">
        <v>2</v>
      </c>
      <c r="E121" s="17" t="s">
        <v>2</v>
      </c>
      <c r="F121" s="371">
        <v>1126334287</v>
      </c>
      <c r="G121" s="17" t="s">
        <v>2</v>
      </c>
      <c r="H121" s="17" t="s">
        <v>2</v>
      </c>
      <c r="I121" s="21">
        <f t="shared" si="15"/>
        <v>18.899958516193351</v>
      </c>
      <c r="J121" s="17" t="s">
        <v>2</v>
      </c>
      <c r="K121" s="17" t="s">
        <v>2</v>
      </c>
      <c r="L121" s="372">
        <f t="shared" si="17"/>
        <v>30.31771217667092</v>
      </c>
      <c r="M121" s="17" t="s">
        <v>2</v>
      </c>
      <c r="N121" s="373">
        <f t="shared" si="18"/>
        <v>1126334287</v>
      </c>
      <c r="O121" s="37">
        <f t="shared" si="16"/>
        <v>18.667977300862937</v>
      </c>
      <c r="P121" s="37"/>
      <c r="Q121" s="386"/>
      <c r="R121" s="386"/>
    </row>
    <row r="122" spans="1:18" ht="15.75" customHeight="1" x14ac:dyDescent="0.3">
      <c r="A122" s="16">
        <v>1993</v>
      </c>
      <c r="B122" s="17" t="s">
        <v>2</v>
      </c>
      <c r="C122" s="119">
        <v>1155132188</v>
      </c>
      <c r="D122" s="17" t="s">
        <v>2</v>
      </c>
      <c r="E122" s="17" t="s">
        <v>2</v>
      </c>
      <c r="F122" s="371">
        <v>1256195971</v>
      </c>
      <c r="G122" s="140">
        <v>1651777888.5</v>
      </c>
      <c r="H122" s="17" t="s">
        <v>2</v>
      </c>
      <c r="I122" s="21">
        <f t="shared" si="15"/>
        <v>12.405128095697627</v>
      </c>
      <c r="J122" s="17" t="s">
        <v>2</v>
      </c>
      <c r="K122" s="17" t="s">
        <v>2</v>
      </c>
      <c r="L122" s="372">
        <f>((F122/C121)-1)*100</f>
        <v>22.239576128541128</v>
      </c>
      <c r="M122" s="17" t="s">
        <v>2</v>
      </c>
      <c r="N122" s="373">
        <f t="shared" ref="N122:N133" si="19">F122</f>
        <v>1256195971</v>
      </c>
      <c r="O122" s="37">
        <f>((N122/N121)-1)*100</f>
        <v>11.529586331415654</v>
      </c>
      <c r="P122" s="37"/>
      <c r="Q122" s="386"/>
      <c r="R122" s="386"/>
    </row>
    <row r="123" spans="1:18" x14ac:dyDescent="0.3">
      <c r="A123" s="16">
        <v>1994</v>
      </c>
      <c r="B123" s="17" t="s">
        <v>2</v>
      </c>
      <c r="C123" s="19">
        <v>1309506284</v>
      </c>
      <c r="D123" s="17" t="s">
        <v>2</v>
      </c>
      <c r="E123" s="17" t="s">
        <v>2</v>
      </c>
      <c r="F123" s="371">
        <v>1420159456</v>
      </c>
      <c r="G123" s="140">
        <v>1868526360</v>
      </c>
      <c r="H123" s="17" t="s">
        <v>2</v>
      </c>
      <c r="I123" s="21">
        <f t="shared" si="15"/>
        <v>13.364193085752717</v>
      </c>
      <c r="J123" s="17" t="s">
        <v>2</v>
      </c>
      <c r="K123" s="17" t="s">
        <v>2</v>
      </c>
      <c r="L123" s="372">
        <f t="shared" ref="L123:L133" si="20">((F123/F122)-1)*100</f>
        <v>13.052381060375161</v>
      </c>
      <c r="M123" s="144">
        <f t="shared" ref="M123:M133" si="21">((G123/G122)-1)*100</f>
        <v>13.122131795627311</v>
      </c>
      <c r="N123" s="373">
        <f t="shared" si="19"/>
        <v>1420159456</v>
      </c>
      <c r="O123" s="37">
        <f t="shared" si="16"/>
        <v>13.052381060375161</v>
      </c>
      <c r="P123" s="37"/>
      <c r="Q123" s="386"/>
      <c r="R123" s="386"/>
    </row>
    <row r="124" spans="1:18" x14ac:dyDescent="0.3">
      <c r="A124" s="16">
        <v>1995</v>
      </c>
      <c r="B124" s="17" t="s">
        <v>2</v>
      </c>
      <c r="C124" s="19">
        <v>1089146989.75</v>
      </c>
      <c r="D124" s="17" t="s">
        <v>2</v>
      </c>
      <c r="E124" s="17" t="s">
        <v>2</v>
      </c>
      <c r="F124" s="371">
        <v>1837019067</v>
      </c>
      <c r="G124" s="140">
        <v>2440392366</v>
      </c>
      <c r="H124" s="17" t="s">
        <v>2</v>
      </c>
      <c r="I124" s="21">
        <f t="shared" si="15"/>
        <v>-16.82766222219977</v>
      </c>
      <c r="J124" s="17" t="s">
        <v>2</v>
      </c>
      <c r="K124" s="17" t="s">
        <v>2</v>
      </c>
      <c r="L124" s="372">
        <f t="shared" si="20"/>
        <v>29.353014496986173</v>
      </c>
      <c r="M124" s="144">
        <f t="shared" si="21"/>
        <v>30.605188037058252</v>
      </c>
      <c r="N124" s="373">
        <f t="shared" si="19"/>
        <v>1837019067</v>
      </c>
      <c r="O124" s="37">
        <f t="shared" si="16"/>
        <v>29.353014496986173</v>
      </c>
      <c r="P124" s="37"/>
      <c r="Q124" s="386"/>
      <c r="R124" s="386"/>
    </row>
    <row r="125" spans="1:18" x14ac:dyDescent="0.3">
      <c r="A125" s="16">
        <v>1996</v>
      </c>
      <c r="B125" s="17" t="s">
        <v>2</v>
      </c>
      <c r="C125" s="19">
        <v>2301008082.5</v>
      </c>
      <c r="D125" s="17" t="s">
        <v>2</v>
      </c>
      <c r="E125" s="17" t="s">
        <v>2</v>
      </c>
      <c r="F125" s="371">
        <v>2525575029</v>
      </c>
      <c r="G125" s="140">
        <v>3284161830.75</v>
      </c>
      <c r="H125" s="17" t="s">
        <v>2</v>
      </c>
      <c r="I125" s="21">
        <f t="shared" si="15"/>
        <v>111.2669918895123</v>
      </c>
      <c r="J125" s="17" t="s">
        <v>2</v>
      </c>
      <c r="K125" s="17" t="s">
        <v>2</v>
      </c>
      <c r="L125" s="372">
        <f t="shared" si="20"/>
        <v>37.482243617888365</v>
      </c>
      <c r="M125" s="144">
        <f t="shared" si="21"/>
        <v>34.575155884994267</v>
      </c>
      <c r="N125" s="373">
        <f t="shared" si="19"/>
        <v>2525575029</v>
      </c>
      <c r="O125" s="37">
        <f t="shared" si="16"/>
        <v>37.482243617888365</v>
      </c>
      <c r="P125" s="37"/>
      <c r="Q125" s="386"/>
      <c r="R125" s="386"/>
    </row>
    <row r="126" spans="1:18" x14ac:dyDescent="0.3">
      <c r="A126" s="16">
        <v>1997</v>
      </c>
      <c r="B126" s="17" t="s">
        <v>2</v>
      </c>
      <c r="C126" s="19">
        <v>2878118157.5</v>
      </c>
      <c r="D126" s="17" t="s">
        <v>2</v>
      </c>
      <c r="E126" s="17" t="s">
        <v>2</v>
      </c>
      <c r="F126" s="371">
        <v>3174275217</v>
      </c>
      <c r="G126" s="140">
        <v>4144914168.4999995</v>
      </c>
      <c r="H126" s="17" t="s">
        <v>2</v>
      </c>
      <c r="I126" s="21">
        <f t="shared" si="15"/>
        <v>25.080749580548243</v>
      </c>
      <c r="J126" s="17" t="s">
        <v>2</v>
      </c>
      <c r="K126" s="17" t="s">
        <v>2</v>
      </c>
      <c r="L126" s="372">
        <f t="shared" si="20"/>
        <v>25.685247143770361</v>
      </c>
      <c r="M126" s="144">
        <f t="shared" si="21"/>
        <v>26.209193764164485</v>
      </c>
      <c r="N126" s="373">
        <f t="shared" si="19"/>
        <v>3174275217</v>
      </c>
      <c r="O126" s="37">
        <f t="shared" si="16"/>
        <v>25.685247143770361</v>
      </c>
      <c r="P126" s="37"/>
      <c r="Q126" s="386"/>
      <c r="R126" s="386"/>
    </row>
    <row r="127" spans="1:18" x14ac:dyDescent="0.3">
      <c r="A127" s="16">
        <v>1998</v>
      </c>
      <c r="B127" s="17" t="s">
        <v>2</v>
      </c>
      <c r="C127" s="19">
        <v>3519650285.75</v>
      </c>
      <c r="D127" s="17" t="s">
        <v>2</v>
      </c>
      <c r="E127" s="17" t="s">
        <v>2</v>
      </c>
      <c r="F127" s="371">
        <v>3846349882</v>
      </c>
      <c r="G127" s="140">
        <v>5092988046.5</v>
      </c>
      <c r="H127" s="17" t="s">
        <v>2</v>
      </c>
      <c r="I127" s="21">
        <f t="shared" si="15"/>
        <v>22.289985787353839</v>
      </c>
      <c r="J127" s="17" t="s">
        <v>2</v>
      </c>
      <c r="K127" s="17" t="s">
        <v>2</v>
      </c>
      <c r="L127" s="372">
        <f t="shared" si="20"/>
        <v>21.172539211492069</v>
      </c>
      <c r="M127" s="144">
        <f t="shared" si="21"/>
        <v>22.873184810557802</v>
      </c>
      <c r="N127" s="373">
        <f t="shared" si="19"/>
        <v>3846349882</v>
      </c>
      <c r="O127" s="37">
        <f t="shared" si="16"/>
        <v>21.172539211492069</v>
      </c>
      <c r="P127" s="37"/>
      <c r="Q127" s="386"/>
      <c r="R127" s="386"/>
    </row>
    <row r="128" spans="1:18" x14ac:dyDescent="0.3">
      <c r="A128" s="16">
        <v>1999</v>
      </c>
      <c r="B128" s="17" t="s">
        <v>2</v>
      </c>
      <c r="C128" s="19">
        <v>4212506417.5</v>
      </c>
      <c r="D128" s="17" t="s">
        <v>2</v>
      </c>
      <c r="E128" s="17" t="s">
        <v>2</v>
      </c>
      <c r="F128" s="371">
        <v>4594708401</v>
      </c>
      <c r="G128" s="140">
        <v>6034995115.999999</v>
      </c>
      <c r="H128" s="17" t="s">
        <v>2</v>
      </c>
      <c r="I128" s="21">
        <f t="shared" si="15"/>
        <v>19.685368587759001</v>
      </c>
      <c r="J128" s="17" t="s">
        <v>2</v>
      </c>
      <c r="K128" s="17" t="s">
        <v>2</v>
      </c>
      <c r="L128" s="372">
        <f t="shared" si="20"/>
        <v>19.456329818099483</v>
      </c>
      <c r="M128" s="144">
        <f t="shared" si="21"/>
        <v>18.496157086945541</v>
      </c>
      <c r="N128" s="373">
        <f t="shared" si="19"/>
        <v>4594708401</v>
      </c>
      <c r="O128" s="37">
        <f t="shared" si="16"/>
        <v>19.456329818099483</v>
      </c>
      <c r="P128" s="37"/>
      <c r="Q128" s="386"/>
      <c r="R128" s="386"/>
    </row>
    <row r="129" spans="1:18" x14ac:dyDescent="0.3">
      <c r="A129" s="16">
        <v>2000</v>
      </c>
      <c r="B129" s="17" t="s">
        <v>2</v>
      </c>
      <c r="C129" s="68">
        <v>4989544830</v>
      </c>
      <c r="D129" s="17" t="s">
        <v>2</v>
      </c>
      <c r="E129" s="17" t="s">
        <v>2</v>
      </c>
      <c r="F129" s="371">
        <v>5491708401</v>
      </c>
      <c r="G129" s="140">
        <v>7016603942</v>
      </c>
      <c r="H129" s="17" t="s">
        <v>2</v>
      </c>
      <c r="I129" s="21">
        <f t="shared" si="15"/>
        <v>18.445987625608161</v>
      </c>
      <c r="J129" s="17" t="s">
        <v>2</v>
      </c>
      <c r="K129" s="17" t="s">
        <v>2</v>
      </c>
      <c r="L129" s="372">
        <f t="shared" si="20"/>
        <v>19.522457612430323</v>
      </c>
      <c r="M129" s="144">
        <f t="shared" si="21"/>
        <v>16.265279542605704</v>
      </c>
      <c r="N129" s="373">
        <f t="shared" si="19"/>
        <v>5491708401</v>
      </c>
      <c r="O129" s="37">
        <f t="shared" si="16"/>
        <v>19.522457612430323</v>
      </c>
      <c r="P129" s="37"/>
      <c r="Q129" s="386"/>
      <c r="R129" s="386"/>
    </row>
    <row r="130" spans="1:18" x14ac:dyDescent="0.3">
      <c r="A130" s="16">
        <v>2001</v>
      </c>
      <c r="B130" s="17" t="s">
        <v>2</v>
      </c>
      <c r="C130" s="68">
        <v>5271741749.5</v>
      </c>
      <c r="D130" s="17" t="s">
        <v>2</v>
      </c>
      <c r="E130" s="17" t="s">
        <v>2</v>
      </c>
      <c r="F130" s="371">
        <v>5809688192</v>
      </c>
      <c r="G130" s="140">
        <v>7437107659.5</v>
      </c>
      <c r="H130" s="17" t="s">
        <v>2</v>
      </c>
      <c r="I130" s="21">
        <f t="shared" si="15"/>
        <v>5.6557647864645011</v>
      </c>
      <c r="J130" s="17" t="s">
        <v>2</v>
      </c>
      <c r="K130" s="17" t="s">
        <v>2</v>
      </c>
      <c r="L130" s="372">
        <f t="shared" si="20"/>
        <v>5.7901798089297296</v>
      </c>
      <c r="M130" s="144">
        <f t="shared" si="21"/>
        <v>5.9929806638072902</v>
      </c>
      <c r="N130" s="373">
        <f t="shared" si="19"/>
        <v>5809688192</v>
      </c>
      <c r="O130" s="37">
        <f t="shared" si="16"/>
        <v>5.7901798089297296</v>
      </c>
      <c r="P130" s="37"/>
      <c r="Q130" s="386"/>
      <c r="R130" s="386"/>
    </row>
    <row r="131" spans="1:18" x14ac:dyDescent="0.3">
      <c r="A131" s="16">
        <v>2002</v>
      </c>
      <c r="B131" s="17" t="s">
        <v>2</v>
      </c>
      <c r="C131" s="68">
        <v>5738982968.5</v>
      </c>
      <c r="D131" s="17" t="s">
        <v>2</v>
      </c>
      <c r="E131" s="17" t="s">
        <v>2</v>
      </c>
      <c r="F131" s="371">
        <v>6263136643</v>
      </c>
      <c r="G131" s="140">
        <v>7827757972.5</v>
      </c>
      <c r="H131" s="17" t="s">
        <v>2</v>
      </c>
      <c r="I131" s="21">
        <f t="shared" si="15"/>
        <v>8.8631279983378377</v>
      </c>
      <c r="J131" s="17" t="s">
        <v>2</v>
      </c>
      <c r="K131" s="17" t="s">
        <v>2</v>
      </c>
      <c r="L131" s="372">
        <f t="shared" si="20"/>
        <v>7.8050393758550163</v>
      </c>
      <c r="M131" s="144">
        <f t="shared" si="21"/>
        <v>5.2527182728219879</v>
      </c>
      <c r="N131" s="373">
        <f t="shared" si="19"/>
        <v>6263136643</v>
      </c>
      <c r="O131" s="37">
        <f t="shared" si="16"/>
        <v>7.8050393758550163</v>
      </c>
      <c r="P131" s="37"/>
      <c r="Q131" s="386"/>
      <c r="R131" s="386"/>
    </row>
    <row r="132" spans="1:18" x14ac:dyDescent="0.3">
      <c r="A132" s="16">
        <v>2003</v>
      </c>
      <c r="B132" s="17" t="s">
        <v>2</v>
      </c>
      <c r="C132" s="68">
        <v>6248911309</v>
      </c>
      <c r="D132" s="17" t="s">
        <v>2</v>
      </c>
      <c r="E132" s="17" t="s">
        <v>2</v>
      </c>
      <c r="F132" s="371">
        <v>7555803383</v>
      </c>
      <c r="G132" s="140">
        <v>8259533148.500001</v>
      </c>
      <c r="H132" s="17" t="s">
        <v>2</v>
      </c>
      <c r="I132" s="21">
        <f t="shared" si="15"/>
        <v>8.8853433317171984</v>
      </c>
      <c r="J132" s="17" t="s">
        <v>2</v>
      </c>
      <c r="K132" s="17" t="s">
        <v>2</v>
      </c>
      <c r="L132" s="372">
        <f t="shared" si="20"/>
        <v>20.639286889018305</v>
      </c>
      <c r="M132" s="144">
        <f t="shared" si="21"/>
        <v>5.5159494904784667</v>
      </c>
      <c r="N132" s="373">
        <f t="shared" si="19"/>
        <v>7555803383</v>
      </c>
      <c r="O132" s="37">
        <f t="shared" si="16"/>
        <v>20.639286889018305</v>
      </c>
      <c r="P132" s="37"/>
      <c r="Q132" s="386"/>
      <c r="R132" s="386"/>
    </row>
    <row r="133" spans="1:18" x14ac:dyDescent="0.3">
      <c r="A133" s="16">
        <v>2004</v>
      </c>
      <c r="B133" s="17" t="s">
        <v>2</v>
      </c>
      <c r="C133" s="68">
        <v>6968758981.5</v>
      </c>
      <c r="D133" s="17" t="s">
        <v>2</v>
      </c>
      <c r="E133" s="17" t="s">
        <v>2</v>
      </c>
      <c r="F133" s="371">
        <v>8561305468</v>
      </c>
      <c r="G133" s="140">
        <v>9248389798.25</v>
      </c>
      <c r="H133" s="17" t="s">
        <v>2</v>
      </c>
      <c r="I133" s="21">
        <f t="shared" si="15"/>
        <v>11.519569360237814</v>
      </c>
      <c r="J133" s="17" t="s">
        <v>2</v>
      </c>
      <c r="K133" s="17" t="s">
        <v>2</v>
      </c>
      <c r="L133" s="372">
        <f t="shared" si="20"/>
        <v>13.30767932980239</v>
      </c>
      <c r="M133" s="144">
        <f t="shared" si="21"/>
        <v>11.972306811669897</v>
      </c>
      <c r="N133" s="373">
        <f t="shared" si="19"/>
        <v>8561305468</v>
      </c>
      <c r="O133" s="37">
        <f t="shared" si="16"/>
        <v>13.30767932980239</v>
      </c>
      <c r="P133" s="37"/>
      <c r="Q133" s="386"/>
      <c r="R133" s="386"/>
    </row>
    <row r="134" spans="1:18" x14ac:dyDescent="0.3">
      <c r="A134" s="16">
        <v>2005</v>
      </c>
      <c r="B134" s="17" t="s">
        <v>2</v>
      </c>
      <c r="C134" s="68">
        <v>7496787489.9318123</v>
      </c>
      <c r="D134" s="17" t="s">
        <v>2</v>
      </c>
      <c r="E134" s="17" t="s">
        <v>2</v>
      </c>
      <c r="F134" s="371">
        <v>9220649024</v>
      </c>
      <c r="G134" s="140">
        <v>9999598960</v>
      </c>
      <c r="H134" s="17" t="s">
        <v>2</v>
      </c>
      <c r="I134" s="21">
        <f t="shared" si="15"/>
        <v>7.577080938422065</v>
      </c>
      <c r="J134" s="17" t="s">
        <v>2</v>
      </c>
      <c r="K134" s="17" t="s">
        <v>2</v>
      </c>
      <c r="L134" s="17" t="s">
        <v>2</v>
      </c>
      <c r="M134" s="144">
        <f t="shared" ref="M134:M154" si="22">((G134/G133)-1)*100</f>
        <v>8.1225940746155079</v>
      </c>
      <c r="N134" s="142">
        <f t="shared" ref="N134:N154" si="23">G134</f>
        <v>9999598960</v>
      </c>
      <c r="O134" s="37">
        <f t="shared" si="16"/>
        <v>16.799931942341949</v>
      </c>
      <c r="P134" s="37"/>
    </row>
    <row r="135" spans="1:18" x14ac:dyDescent="0.3">
      <c r="A135" s="16">
        <v>2006</v>
      </c>
      <c r="B135" s="17" t="s">
        <v>2</v>
      </c>
      <c r="C135" s="68">
        <v>8220615156.4937878</v>
      </c>
      <c r="D135" s="17" t="s">
        <v>2</v>
      </c>
      <c r="E135" s="17" t="s">
        <v>2</v>
      </c>
      <c r="F135" s="371">
        <v>10344064612</v>
      </c>
      <c r="G135" s="140">
        <v>11120115768.5</v>
      </c>
      <c r="H135" s="17" t="s">
        <v>2</v>
      </c>
      <c r="I135" s="21">
        <f t="shared" si="15"/>
        <v>9.6551711987844957</v>
      </c>
      <c r="J135" s="17" t="s">
        <v>2</v>
      </c>
      <c r="K135" s="17" t="s">
        <v>2</v>
      </c>
      <c r="L135" s="17" t="s">
        <v>2</v>
      </c>
      <c r="M135" s="144">
        <f t="shared" si="22"/>
        <v>11.205617475083219</v>
      </c>
      <c r="N135" s="142">
        <f t="shared" si="23"/>
        <v>11120115768.5</v>
      </c>
      <c r="O135" s="37">
        <f t="shared" si="16"/>
        <v>11.205617475083219</v>
      </c>
      <c r="P135" s="37"/>
    </row>
    <row r="136" spans="1:18" x14ac:dyDescent="0.3">
      <c r="A136" s="16">
        <v>2007</v>
      </c>
      <c r="B136" s="17" t="s">
        <v>2</v>
      </c>
      <c r="C136" s="68">
        <v>8846477116.262146</v>
      </c>
      <c r="D136" s="17" t="s">
        <v>2</v>
      </c>
      <c r="E136" s="17" t="s">
        <v>2</v>
      </c>
      <c r="F136" s="371">
        <v>11290499589</v>
      </c>
      <c r="G136" s="140">
        <v>12046753154.999998</v>
      </c>
      <c r="H136" s="17" t="s">
        <v>2</v>
      </c>
      <c r="I136" s="21">
        <f t="shared" si="15"/>
        <v>7.6133226997491255</v>
      </c>
      <c r="J136" s="17" t="s">
        <v>2</v>
      </c>
      <c r="K136" s="17" t="s">
        <v>2</v>
      </c>
      <c r="L136" s="17" t="s">
        <v>2</v>
      </c>
      <c r="M136" s="144">
        <f t="shared" si="22"/>
        <v>8.3329832691570349</v>
      </c>
      <c r="N136" s="142">
        <f t="shared" si="23"/>
        <v>12046753154.999998</v>
      </c>
      <c r="O136" s="37">
        <f t="shared" si="16"/>
        <v>8.3329832691570349</v>
      </c>
      <c r="P136" s="37"/>
    </row>
    <row r="137" spans="1:18" x14ac:dyDescent="0.3">
      <c r="A137" s="16">
        <v>2008</v>
      </c>
      <c r="B137" s="17" t="s">
        <v>2</v>
      </c>
      <c r="C137" s="17" t="s">
        <v>2</v>
      </c>
      <c r="D137" s="17" t="s">
        <v>2</v>
      </c>
      <c r="E137" s="17" t="s">
        <v>2</v>
      </c>
      <c r="F137" s="371">
        <v>12153435887</v>
      </c>
      <c r="G137" s="140">
        <v>12927761287.250002</v>
      </c>
      <c r="H137" s="17" t="s">
        <v>2</v>
      </c>
      <c r="I137" s="17" t="s">
        <v>2</v>
      </c>
      <c r="J137" s="17" t="s">
        <v>2</v>
      </c>
      <c r="K137" s="17" t="s">
        <v>2</v>
      </c>
      <c r="L137" s="17" t="s">
        <v>2</v>
      </c>
      <c r="M137" s="144">
        <f t="shared" si="22"/>
        <v>7.3132413432439369</v>
      </c>
      <c r="N137" s="142">
        <f t="shared" si="23"/>
        <v>12927761287.250002</v>
      </c>
      <c r="O137" s="37">
        <f t="shared" si="16"/>
        <v>7.3132413432439369</v>
      </c>
      <c r="P137" s="69"/>
    </row>
    <row r="138" spans="1:18" x14ac:dyDescent="0.3">
      <c r="A138" s="16">
        <v>2009</v>
      </c>
      <c r="B138" s="17" t="s">
        <v>2</v>
      </c>
      <c r="C138" s="17" t="s">
        <v>2</v>
      </c>
      <c r="D138" s="17" t="s">
        <v>2</v>
      </c>
      <c r="E138" s="17" t="s">
        <v>2</v>
      </c>
      <c r="F138" s="371">
        <v>11893247357</v>
      </c>
      <c r="G138" s="140">
        <v>12749117921.5</v>
      </c>
      <c r="H138" s="17" t="s">
        <v>2</v>
      </c>
      <c r="I138" s="17" t="s">
        <v>2</v>
      </c>
      <c r="J138" s="17" t="s">
        <v>2</v>
      </c>
      <c r="K138" s="17" t="s">
        <v>2</v>
      </c>
      <c r="L138" s="17" t="s">
        <v>2</v>
      </c>
      <c r="M138" s="144">
        <f t="shared" si="22"/>
        <v>-1.3818584809899725</v>
      </c>
      <c r="N138" s="142">
        <f t="shared" si="23"/>
        <v>12749117921.5</v>
      </c>
      <c r="O138" s="37">
        <f t="shared" si="16"/>
        <v>-1.3818584809899725</v>
      </c>
      <c r="P138" s="69"/>
    </row>
    <row r="139" spans="1:18" x14ac:dyDescent="0.3">
      <c r="A139" s="16">
        <v>2010</v>
      </c>
      <c r="B139" s="17" t="s">
        <v>2</v>
      </c>
      <c r="C139" s="17" t="s">
        <v>2</v>
      </c>
      <c r="D139" s="17" t="s">
        <v>2</v>
      </c>
      <c r="E139" s="17" t="s">
        <v>2</v>
      </c>
      <c r="F139" s="371">
        <v>13266857877</v>
      </c>
      <c r="G139" s="140">
        <v>13968149523</v>
      </c>
      <c r="H139" s="17" t="s">
        <v>2</v>
      </c>
      <c r="I139" s="17" t="s">
        <v>2</v>
      </c>
      <c r="J139" s="17" t="s">
        <v>2</v>
      </c>
      <c r="K139" s="17" t="s">
        <v>2</v>
      </c>
      <c r="L139" s="17" t="s">
        <v>2</v>
      </c>
      <c r="M139" s="144">
        <f t="shared" si="22"/>
        <v>9.561693671718551</v>
      </c>
      <c r="N139" s="142">
        <f t="shared" si="23"/>
        <v>13968149523</v>
      </c>
      <c r="O139" s="37">
        <f t="shared" si="16"/>
        <v>9.561693671718551</v>
      </c>
      <c r="P139" s="70"/>
    </row>
    <row r="140" spans="1:18" ht="15.75" customHeight="1" x14ac:dyDescent="0.3">
      <c r="A140" s="133">
        <v>2011</v>
      </c>
      <c r="B140" s="17" t="s">
        <v>2</v>
      </c>
      <c r="C140" s="17" t="s">
        <v>2</v>
      </c>
      <c r="D140" s="17" t="s">
        <v>2</v>
      </c>
      <c r="E140" s="17" t="s">
        <v>2</v>
      </c>
      <c r="F140" s="371">
        <v>14508783635</v>
      </c>
      <c r="G140" s="140">
        <v>15268436667</v>
      </c>
      <c r="H140" s="17" t="s">
        <v>2</v>
      </c>
      <c r="I140" s="17" t="s">
        <v>2</v>
      </c>
      <c r="J140" s="17" t="s">
        <v>2</v>
      </c>
      <c r="K140" s="17" t="s">
        <v>2</v>
      </c>
      <c r="L140" s="17" t="s">
        <v>2</v>
      </c>
      <c r="M140" s="144">
        <f t="shared" si="22"/>
        <v>9.3089434778668601</v>
      </c>
      <c r="N140" s="142">
        <f t="shared" si="23"/>
        <v>15268436667</v>
      </c>
      <c r="O140" s="37">
        <f t="shared" si="16"/>
        <v>9.3089434778668601</v>
      </c>
      <c r="P140" s="13"/>
    </row>
    <row r="141" spans="1:18" x14ac:dyDescent="0.3">
      <c r="A141" s="133">
        <v>2012</v>
      </c>
      <c r="B141" s="17" t="s">
        <v>2</v>
      </c>
      <c r="C141" s="17" t="s">
        <v>2</v>
      </c>
      <c r="D141" s="17" t="s">
        <v>2</v>
      </c>
      <c r="E141" s="17" t="s">
        <v>2</v>
      </c>
      <c r="F141" s="371">
        <v>15561471666</v>
      </c>
      <c r="G141" s="140">
        <v>16529124027.5</v>
      </c>
      <c r="H141" s="17" t="s">
        <v>2</v>
      </c>
      <c r="I141" s="17" t="s">
        <v>2</v>
      </c>
      <c r="J141" s="17" t="s">
        <v>2</v>
      </c>
      <c r="K141" s="17" t="s">
        <v>2</v>
      </c>
      <c r="L141" s="17" t="s">
        <v>2</v>
      </c>
      <c r="M141" s="144">
        <f t="shared" si="22"/>
        <v>8.2568201839861679</v>
      </c>
      <c r="N141" s="142">
        <f t="shared" si="23"/>
        <v>16529124027.5</v>
      </c>
      <c r="O141" s="37">
        <f t="shared" si="16"/>
        <v>8.2568201839861679</v>
      </c>
      <c r="P141" s="13"/>
    </row>
    <row r="142" spans="1:18" x14ac:dyDescent="0.3">
      <c r="A142" s="133">
        <v>2013</v>
      </c>
      <c r="B142" s="17" t="s">
        <v>2</v>
      </c>
      <c r="C142" s="17" t="s">
        <v>2</v>
      </c>
      <c r="D142" s="17" t="s">
        <v>2</v>
      </c>
      <c r="E142" s="17" t="s">
        <v>2</v>
      </c>
      <c r="F142" s="17"/>
      <c r="G142" s="140">
        <v>16954005680.5</v>
      </c>
      <c r="H142" s="17" t="s">
        <v>2</v>
      </c>
      <c r="I142" s="17" t="s">
        <v>2</v>
      </c>
      <c r="J142" s="17" t="s">
        <v>2</v>
      </c>
      <c r="K142" s="17" t="s">
        <v>2</v>
      </c>
      <c r="L142" s="17" t="s">
        <v>2</v>
      </c>
      <c r="M142" s="144">
        <f t="shared" si="22"/>
        <v>2.5705031451945803</v>
      </c>
      <c r="N142" s="142">
        <f t="shared" si="23"/>
        <v>16954005680.5</v>
      </c>
      <c r="O142" s="37">
        <f t="shared" si="16"/>
        <v>2.5705031451945803</v>
      </c>
      <c r="P142" s="13"/>
    </row>
    <row r="143" spans="1:18" x14ac:dyDescent="0.3">
      <c r="A143" s="133">
        <v>2014</v>
      </c>
      <c r="B143" s="17" t="s">
        <v>2</v>
      </c>
      <c r="C143" s="17" t="s">
        <v>2</v>
      </c>
      <c r="D143" s="17" t="s">
        <v>2</v>
      </c>
      <c r="E143" s="17" t="s">
        <v>2</v>
      </c>
      <c r="F143" s="17"/>
      <c r="G143" s="140">
        <v>18137650609.25</v>
      </c>
      <c r="H143" s="17" t="s">
        <v>2</v>
      </c>
      <c r="I143" s="17" t="s">
        <v>2</v>
      </c>
      <c r="J143" s="17" t="s">
        <v>2</v>
      </c>
      <c r="K143" s="17" t="s">
        <v>2</v>
      </c>
      <c r="L143" s="17" t="s">
        <v>2</v>
      </c>
      <c r="M143" s="144">
        <f t="shared" si="22"/>
        <v>6.9815060290524311</v>
      </c>
      <c r="N143" s="142">
        <f t="shared" si="23"/>
        <v>18137650609.25</v>
      </c>
      <c r="O143" s="37">
        <f t="shared" si="16"/>
        <v>6.9815060290524311</v>
      </c>
      <c r="P143" s="13"/>
    </row>
    <row r="144" spans="1:18" x14ac:dyDescent="0.3">
      <c r="A144" s="133">
        <v>2015</v>
      </c>
      <c r="B144" s="17" t="s">
        <v>2</v>
      </c>
      <c r="C144" s="17" t="s">
        <v>2</v>
      </c>
      <c r="D144" s="17" t="s">
        <v>2</v>
      </c>
      <c r="E144" s="17" t="s">
        <v>2</v>
      </c>
      <c r="F144" s="17"/>
      <c r="G144" s="140">
        <v>19228614671.25</v>
      </c>
      <c r="H144" s="17" t="s">
        <v>2</v>
      </c>
      <c r="I144" s="17" t="s">
        <v>2</v>
      </c>
      <c r="J144" s="17" t="s">
        <v>2</v>
      </c>
      <c r="K144" s="17" t="s">
        <v>2</v>
      </c>
      <c r="L144" s="17" t="s">
        <v>2</v>
      </c>
      <c r="M144" s="144">
        <f t="shared" si="22"/>
        <v>6.0149138689639337</v>
      </c>
      <c r="N144" s="142">
        <f t="shared" si="23"/>
        <v>19228614671.25</v>
      </c>
      <c r="O144" s="37">
        <f t="shared" si="16"/>
        <v>6.0149138689639337</v>
      </c>
      <c r="P144" s="13"/>
    </row>
    <row r="145" spans="1:16" x14ac:dyDescent="0.3">
      <c r="A145" s="133">
        <v>2016</v>
      </c>
      <c r="B145" s="17" t="s">
        <v>2</v>
      </c>
      <c r="C145" s="17" t="s">
        <v>2</v>
      </c>
      <c r="D145" s="17" t="s">
        <v>2</v>
      </c>
      <c r="E145" s="17" t="s">
        <v>2</v>
      </c>
      <c r="F145" s="17"/>
      <c r="G145" s="140">
        <v>20758790505.25</v>
      </c>
      <c r="H145" s="17" t="s">
        <v>2</v>
      </c>
      <c r="I145" s="17" t="s">
        <v>2</v>
      </c>
      <c r="J145" s="17" t="s">
        <v>2</v>
      </c>
      <c r="K145" s="17" t="s">
        <v>2</v>
      </c>
      <c r="L145" s="17" t="s">
        <v>2</v>
      </c>
      <c r="M145" s="144">
        <f t="shared" si="22"/>
        <v>7.9578059062563211</v>
      </c>
      <c r="N145" s="142">
        <f t="shared" si="23"/>
        <v>20758790505.25</v>
      </c>
      <c r="O145" s="37">
        <f t="shared" si="16"/>
        <v>7.9578059062563211</v>
      </c>
      <c r="P145" s="13"/>
    </row>
    <row r="146" spans="1:16" x14ac:dyDescent="0.3">
      <c r="A146" s="133">
        <v>2017</v>
      </c>
      <c r="B146" s="17" t="s">
        <v>2</v>
      </c>
      <c r="C146" s="17" t="s">
        <v>2</v>
      </c>
      <c r="D146" s="17" t="s">
        <v>2</v>
      </c>
      <c r="E146" s="17" t="s">
        <v>2</v>
      </c>
      <c r="F146" s="17"/>
      <c r="G146" s="140">
        <v>22536210256.25</v>
      </c>
      <c r="H146" s="17" t="s">
        <v>2</v>
      </c>
      <c r="I146" s="17" t="s">
        <v>2</v>
      </c>
      <c r="J146" s="17" t="s">
        <v>2</v>
      </c>
      <c r="K146" s="17" t="s">
        <v>2</v>
      </c>
      <c r="L146" s="17" t="s">
        <v>2</v>
      </c>
      <c r="M146" s="144">
        <f t="shared" si="22"/>
        <v>8.562251016264554</v>
      </c>
      <c r="N146" s="142">
        <f t="shared" si="23"/>
        <v>22536210256.25</v>
      </c>
      <c r="O146" s="37">
        <f t="shared" si="16"/>
        <v>8.562251016264554</v>
      </c>
      <c r="P146" s="13"/>
    </row>
    <row r="147" spans="1:16" x14ac:dyDescent="0.3">
      <c r="A147" s="133">
        <v>2018</v>
      </c>
      <c r="B147" s="17" t="s">
        <v>2</v>
      </c>
      <c r="C147" s="17" t="s">
        <v>2</v>
      </c>
      <c r="D147" s="17" t="s">
        <v>2</v>
      </c>
      <c r="E147" s="17" t="s">
        <v>2</v>
      </c>
      <c r="F147" s="17"/>
      <c r="G147" s="140">
        <v>24176670374.25</v>
      </c>
      <c r="H147" s="17" t="s">
        <v>2</v>
      </c>
      <c r="I147" s="17" t="s">
        <v>2</v>
      </c>
      <c r="J147" s="17" t="s">
        <v>2</v>
      </c>
      <c r="K147" s="17" t="s">
        <v>2</v>
      </c>
      <c r="L147" s="17" t="s">
        <v>2</v>
      </c>
      <c r="M147" s="144">
        <f t="shared" si="22"/>
        <v>7.2792190849614968</v>
      </c>
      <c r="N147" s="142">
        <f t="shared" si="23"/>
        <v>24176670374.25</v>
      </c>
      <c r="O147" s="37">
        <f t="shared" si="16"/>
        <v>7.2792190849614968</v>
      </c>
      <c r="P147" s="13"/>
    </row>
    <row r="148" spans="1:16" x14ac:dyDescent="0.3">
      <c r="A148" s="133">
        <v>2019</v>
      </c>
      <c r="B148" s="17" t="s">
        <v>2</v>
      </c>
      <c r="C148" s="17" t="s">
        <v>2</v>
      </c>
      <c r="D148" s="17" t="s">
        <v>2</v>
      </c>
      <c r="E148" s="17" t="s">
        <v>2</v>
      </c>
      <c r="F148" s="17"/>
      <c r="G148" s="140">
        <v>25143108305</v>
      </c>
      <c r="H148" s="17" t="s">
        <v>2</v>
      </c>
      <c r="I148" s="17" t="s">
        <v>2</v>
      </c>
      <c r="J148" s="17" t="s">
        <v>2</v>
      </c>
      <c r="K148" s="17" t="s">
        <v>2</v>
      </c>
      <c r="L148" s="17" t="s">
        <v>2</v>
      </c>
      <c r="M148" s="144">
        <f t="shared" si="22"/>
        <v>3.9973987972278024</v>
      </c>
      <c r="N148" s="142">
        <f t="shared" si="23"/>
        <v>25143108305</v>
      </c>
      <c r="O148" s="37">
        <f t="shared" si="16"/>
        <v>3.9973987972278024</v>
      </c>
      <c r="P148" s="13"/>
    </row>
    <row r="149" spans="1:16" x14ac:dyDescent="0.3">
      <c r="A149" s="133">
        <v>2020</v>
      </c>
      <c r="B149" s="17" t="s">
        <v>2</v>
      </c>
      <c r="C149" s="17" t="s">
        <v>2</v>
      </c>
      <c r="D149" s="17" t="s">
        <v>2</v>
      </c>
      <c r="E149" s="17" t="s">
        <v>2</v>
      </c>
      <c r="F149" s="17"/>
      <c r="G149" s="140">
        <v>24081765847.25</v>
      </c>
      <c r="H149" s="17" t="s">
        <v>2</v>
      </c>
      <c r="I149" s="17" t="s">
        <v>2</v>
      </c>
      <c r="J149" s="17" t="s">
        <v>2</v>
      </c>
      <c r="K149" s="17" t="s">
        <v>2</v>
      </c>
      <c r="L149" s="17" t="s">
        <v>2</v>
      </c>
      <c r="M149" s="144">
        <f t="shared" si="22"/>
        <v>-4.2212062441736364</v>
      </c>
      <c r="N149" s="142">
        <f t="shared" si="23"/>
        <v>24081765847.25</v>
      </c>
      <c r="O149" s="37">
        <f t="shared" si="16"/>
        <v>-4.2212062441736364</v>
      </c>
      <c r="P149" s="13"/>
    </row>
    <row r="150" spans="1:16" x14ac:dyDescent="0.3">
      <c r="A150" s="133">
        <v>2021</v>
      </c>
      <c r="B150" s="17" t="s">
        <v>2</v>
      </c>
      <c r="C150" s="17" t="s">
        <v>2</v>
      </c>
      <c r="D150" s="17" t="s">
        <v>2</v>
      </c>
      <c r="E150" s="17" t="s">
        <v>2</v>
      </c>
      <c r="F150" s="17"/>
      <c r="G150" s="140">
        <v>26619085988.25</v>
      </c>
      <c r="H150" s="17" t="s">
        <v>2</v>
      </c>
      <c r="I150" s="17" t="s">
        <v>2</v>
      </c>
      <c r="J150" s="17" t="s">
        <v>2</v>
      </c>
      <c r="K150" s="17" t="s">
        <v>2</v>
      </c>
      <c r="L150" s="17" t="s">
        <v>2</v>
      </c>
      <c r="M150" s="144">
        <f t="shared" si="22"/>
        <v>10.536271123530373</v>
      </c>
      <c r="N150" s="142">
        <f t="shared" si="23"/>
        <v>26619085988.25</v>
      </c>
      <c r="O150" s="37">
        <f t="shared" si="16"/>
        <v>10.536271123530373</v>
      </c>
      <c r="P150" s="13"/>
    </row>
    <row r="151" spans="1:16" x14ac:dyDescent="0.3">
      <c r="A151" s="133">
        <v>2022</v>
      </c>
      <c r="B151" s="17" t="s">
        <v>2</v>
      </c>
      <c r="C151" s="17" t="s">
        <v>2</v>
      </c>
      <c r="D151" s="17" t="s">
        <v>2</v>
      </c>
      <c r="E151" s="17" t="s">
        <v>2</v>
      </c>
      <c r="F151" s="17"/>
      <c r="G151" s="140">
        <v>29452832077.499985</v>
      </c>
      <c r="H151" s="17" t="s">
        <v>2</v>
      </c>
      <c r="I151" s="17" t="s">
        <v>2</v>
      </c>
      <c r="J151" s="17" t="s">
        <v>2</v>
      </c>
      <c r="K151" s="17" t="s">
        <v>2</v>
      </c>
      <c r="L151" s="17" t="s">
        <v>2</v>
      </c>
      <c r="M151" s="144">
        <f t="shared" si="22"/>
        <v>10.645542414569897</v>
      </c>
      <c r="N151" s="142">
        <f t="shared" si="23"/>
        <v>29452832077.499985</v>
      </c>
      <c r="O151" s="37">
        <f t="shared" si="16"/>
        <v>10.645542414569897</v>
      </c>
      <c r="P151" s="13"/>
    </row>
    <row r="152" spans="1:16" x14ac:dyDescent="0.3">
      <c r="A152" s="133">
        <v>2023</v>
      </c>
      <c r="B152" s="17" t="s">
        <v>2</v>
      </c>
      <c r="C152" s="17" t="s">
        <v>2</v>
      </c>
      <c r="D152" s="17" t="s">
        <v>2</v>
      </c>
      <c r="E152" s="17" t="s">
        <v>2</v>
      </c>
      <c r="F152" s="17"/>
      <c r="G152" s="140">
        <v>31768334824.499989</v>
      </c>
      <c r="H152" s="17" t="s">
        <v>2</v>
      </c>
      <c r="I152" s="17" t="s">
        <v>2</v>
      </c>
      <c r="J152" s="17" t="s">
        <v>2</v>
      </c>
      <c r="K152" s="17" t="s">
        <v>2</v>
      </c>
      <c r="L152" s="17" t="s">
        <v>2</v>
      </c>
      <c r="M152" s="144">
        <f t="shared" si="22"/>
        <v>7.8617320769261312</v>
      </c>
      <c r="N152" s="142">
        <f t="shared" si="23"/>
        <v>31768334824.499989</v>
      </c>
      <c r="O152" s="37">
        <f t="shared" si="16"/>
        <v>7.8617320769261312</v>
      </c>
      <c r="P152" s="13"/>
    </row>
    <row r="153" spans="1:16" x14ac:dyDescent="0.3">
      <c r="A153" s="133">
        <v>2024</v>
      </c>
      <c r="B153" s="17" t="s">
        <v>2</v>
      </c>
      <c r="C153" s="17" t="s">
        <v>2</v>
      </c>
      <c r="D153" s="17" t="s">
        <v>2</v>
      </c>
      <c r="E153" s="17" t="s">
        <v>2</v>
      </c>
      <c r="F153" s="17"/>
      <c r="G153" s="140">
        <v>33674434913.96999</v>
      </c>
      <c r="H153" s="17" t="s">
        <v>2</v>
      </c>
      <c r="I153" s="17" t="s">
        <v>2</v>
      </c>
      <c r="J153" s="17" t="s">
        <v>2</v>
      </c>
      <c r="K153" s="17" t="s">
        <v>2</v>
      </c>
      <c r="L153" s="17" t="s">
        <v>2</v>
      </c>
      <c r="M153" s="144">
        <f t="shared" si="22"/>
        <v>6.0000000000000053</v>
      </c>
      <c r="N153" s="142">
        <f t="shared" si="23"/>
        <v>33674434913.96999</v>
      </c>
      <c r="O153" s="37">
        <f t="shared" si="16"/>
        <v>6.0000000000000053</v>
      </c>
      <c r="P153" s="13"/>
    </row>
    <row r="154" spans="1:16" x14ac:dyDescent="0.3">
      <c r="A154" s="71">
        <v>2025</v>
      </c>
      <c r="B154" s="36" t="s">
        <v>2</v>
      </c>
      <c r="C154" s="36" t="s">
        <v>2</v>
      </c>
      <c r="D154" s="36" t="s">
        <v>2</v>
      </c>
      <c r="E154" s="36" t="s">
        <v>2</v>
      </c>
      <c r="F154" s="36"/>
      <c r="G154" s="141">
        <v>35358156659.668488</v>
      </c>
      <c r="H154" s="36" t="s">
        <v>2</v>
      </c>
      <c r="I154" s="36" t="s">
        <v>2</v>
      </c>
      <c r="J154" s="36" t="s">
        <v>2</v>
      </c>
      <c r="K154" s="36" t="s">
        <v>2</v>
      </c>
      <c r="L154" s="36" t="s">
        <v>2</v>
      </c>
      <c r="M154" s="374">
        <f t="shared" si="22"/>
        <v>5.0000000000000044</v>
      </c>
      <c r="N154" s="143">
        <f t="shared" si="23"/>
        <v>35358156659.668488</v>
      </c>
      <c r="O154" s="76">
        <f t="shared" si="16"/>
        <v>5.0000000000000044</v>
      </c>
      <c r="P154" s="13"/>
    </row>
    <row r="155" spans="1:16" x14ac:dyDescent="0.3">
      <c r="A155" s="13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</row>
    <row r="156" spans="1:16" x14ac:dyDescent="0.3">
      <c r="A156" s="13"/>
      <c r="B156" s="13"/>
      <c r="C156" s="391" t="s">
        <v>68</v>
      </c>
      <c r="D156" s="391"/>
      <c r="E156" s="391"/>
      <c r="F156" s="391"/>
      <c r="G156" s="391"/>
      <c r="H156" s="13"/>
      <c r="I156" s="13"/>
      <c r="J156" s="13"/>
      <c r="K156" s="13"/>
      <c r="L156" s="13"/>
      <c r="M156" s="13"/>
      <c r="N156" s="13"/>
      <c r="O156" s="13"/>
      <c r="P156" s="13"/>
    </row>
    <row r="157" spans="1:16" x14ac:dyDescent="0.3">
      <c r="A157" s="13"/>
      <c r="B157" s="13"/>
      <c r="C157" s="392"/>
      <c r="D157" s="392"/>
      <c r="E157" s="392"/>
      <c r="F157" s="392"/>
      <c r="G157" s="392"/>
      <c r="H157" s="13"/>
      <c r="I157" s="13"/>
      <c r="J157" s="13"/>
      <c r="K157" s="13"/>
      <c r="L157" s="13"/>
      <c r="M157" s="13"/>
      <c r="N157" s="13"/>
      <c r="O157" s="13"/>
      <c r="P157" s="13"/>
    </row>
    <row r="158" spans="1:16" x14ac:dyDescent="0.3">
      <c r="A158" s="13"/>
      <c r="B158" s="13"/>
      <c r="C158" s="392"/>
      <c r="D158" s="392"/>
      <c r="E158" s="392"/>
      <c r="F158" s="392"/>
      <c r="G158" s="392"/>
      <c r="H158" s="13"/>
      <c r="I158" s="13"/>
      <c r="J158" s="13"/>
      <c r="K158" s="13"/>
      <c r="L158" s="13"/>
      <c r="M158" s="13"/>
      <c r="N158" s="13"/>
      <c r="O158" s="13"/>
      <c r="P158" s="13"/>
    </row>
    <row r="159" spans="1:16" x14ac:dyDescent="0.3">
      <c r="A159" s="13"/>
      <c r="B159" s="13"/>
      <c r="C159" s="392"/>
      <c r="D159" s="392"/>
      <c r="E159" s="392"/>
      <c r="F159" s="392"/>
      <c r="G159" s="392"/>
      <c r="H159" s="13"/>
      <c r="I159" s="13"/>
      <c r="J159" s="13"/>
      <c r="K159" s="13"/>
      <c r="L159" s="13"/>
      <c r="M159" s="13"/>
      <c r="N159" s="13"/>
      <c r="O159" s="13"/>
      <c r="P159" s="13"/>
    </row>
    <row r="160" spans="1:16" x14ac:dyDescent="0.3">
      <c r="A160" s="13"/>
      <c r="B160" s="13"/>
      <c r="C160" s="392"/>
      <c r="D160" s="392"/>
      <c r="E160" s="392"/>
      <c r="F160" s="392"/>
      <c r="G160" s="392"/>
      <c r="H160" s="13"/>
      <c r="I160" s="13"/>
      <c r="J160" s="13"/>
      <c r="K160" s="13"/>
      <c r="L160" s="13"/>
      <c r="M160" s="13"/>
      <c r="N160" s="13"/>
      <c r="O160" s="13"/>
      <c r="P160" s="13"/>
    </row>
    <row r="161" spans="1:16" x14ac:dyDescent="0.3">
      <c r="A161" s="13"/>
      <c r="B161" s="13"/>
      <c r="C161" s="392"/>
      <c r="D161" s="392"/>
      <c r="E161" s="392"/>
      <c r="F161" s="392"/>
      <c r="G161" s="392"/>
      <c r="H161" s="13"/>
      <c r="I161" s="13"/>
      <c r="J161" s="13"/>
      <c r="K161" s="13"/>
      <c r="L161" s="13"/>
      <c r="M161" s="13"/>
      <c r="N161" s="13"/>
      <c r="O161" s="13"/>
      <c r="P161" s="13"/>
    </row>
    <row r="162" spans="1:16" x14ac:dyDescent="0.3">
      <c r="A162" s="13"/>
      <c r="B162" s="13"/>
      <c r="C162" s="392"/>
      <c r="D162" s="392"/>
      <c r="E162" s="392"/>
      <c r="F162" s="392"/>
      <c r="G162" s="392"/>
      <c r="H162" s="13"/>
      <c r="I162" s="13"/>
      <c r="J162" s="13"/>
      <c r="K162" s="13"/>
      <c r="L162" s="13"/>
      <c r="M162" s="13"/>
      <c r="N162" s="13"/>
      <c r="O162" s="13"/>
      <c r="P162" s="13"/>
    </row>
    <row r="163" spans="1:16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</row>
    <row r="164" spans="1:16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1:16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</row>
    <row r="166" spans="1:16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</row>
    <row r="167" spans="1:16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</row>
    <row r="168" spans="1:16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</row>
    <row r="169" spans="1:16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</row>
    <row r="170" spans="1:16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1:16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</row>
    <row r="172" spans="1:16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 spans="1:16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 spans="1:16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</row>
    <row r="175" spans="1:16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</row>
    <row r="176" spans="1:16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1:16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</row>
    <row r="178" spans="1:16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</row>
    <row r="179" spans="1:16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</row>
    <row r="180" spans="1:16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</row>
    <row r="181" spans="1:16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</row>
    <row r="182" spans="1:16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</row>
    <row r="183" spans="1:16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</row>
    <row r="184" spans="1:16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</row>
    <row r="185" spans="1:16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</row>
    <row r="186" spans="1:16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</row>
    <row r="187" spans="1:16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</row>
    <row r="188" spans="1:16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</row>
    <row r="189" spans="1:16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</row>
    <row r="190" spans="1:16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</row>
    <row r="191" spans="1:16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</row>
    <row r="192" spans="1:16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</row>
    <row r="193" spans="1:16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</row>
    <row r="194" spans="1:16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</row>
    <row r="195" spans="1:16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</row>
    <row r="196" spans="1:16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</row>
    <row r="197" spans="1:16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</row>
    <row r="198" spans="1:16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</row>
    <row r="199" spans="1:16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</row>
    <row r="200" spans="1:16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</row>
    <row r="201" spans="1:16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</row>
    <row r="202" spans="1:16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</row>
    <row r="203" spans="1:16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</row>
    <row r="204" spans="1:16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</row>
    <row r="205" spans="1:16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</row>
    <row r="206" spans="1:16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</row>
    <row r="207" spans="1:16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</row>
    <row r="208" spans="1:16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</row>
    <row r="209" spans="1:16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</row>
    <row r="210" spans="1:16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</row>
    <row r="211" spans="1:16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</row>
    <row r="212" spans="1:16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</row>
  </sheetData>
  <mergeCells count="18">
    <mergeCell ref="C156:G162"/>
    <mergeCell ref="B1:B3"/>
    <mergeCell ref="H1:H3"/>
    <mergeCell ref="I1:I3"/>
    <mergeCell ref="K1:K3"/>
    <mergeCell ref="D1:D3"/>
    <mergeCell ref="G1:G3"/>
    <mergeCell ref="J1:J3"/>
    <mergeCell ref="F1:F3"/>
    <mergeCell ref="Q120:R133"/>
    <mergeCell ref="L1:L3"/>
    <mergeCell ref="O1:O3"/>
    <mergeCell ref="P1:P3"/>
    <mergeCell ref="A1:A4"/>
    <mergeCell ref="E1:E3"/>
    <mergeCell ref="C1:C3"/>
    <mergeCell ref="N1:N3"/>
    <mergeCell ref="M1:M3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TD581"/>
  <sheetViews>
    <sheetView topLeftCell="A79" workbookViewId="0">
      <selection activeCell="E89" sqref="E89"/>
    </sheetView>
  </sheetViews>
  <sheetFormatPr baseColWidth="10" defaultColWidth="10.88671875" defaultRowHeight="15.6" x14ac:dyDescent="0.3"/>
  <cols>
    <col min="1" max="1" width="10.88671875" style="5"/>
    <col min="2" max="2" width="13.33203125" style="5" customWidth="1"/>
    <col min="3" max="3" width="16.6640625" style="5" customWidth="1"/>
    <col min="4" max="5" width="17.5546875" style="5" customWidth="1"/>
    <col min="6" max="6" width="10.88671875" style="5"/>
    <col min="7" max="7" width="12.44140625" style="5" customWidth="1"/>
    <col min="8" max="9" width="10.88671875" style="5"/>
    <col min="10" max="10" width="12.33203125" style="5" customWidth="1"/>
    <col min="11" max="16384" width="10.88671875" style="5"/>
  </cols>
  <sheetData>
    <row r="1" spans="1:1876" x14ac:dyDescent="0.3">
      <c r="A1" s="13"/>
      <c r="B1" s="13"/>
      <c r="C1" s="13"/>
      <c r="D1" s="13"/>
      <c r="E1" s="13"/>
      <c r="F1" s="13"/>
      <c r="G1" s="13"/>
      <c r="H1" s="13"/>
      <c r="I1" s="25"/>
    </row>
    <row r="2" spans="1:1876" s="7" customFormat="1" ht="14.1" customHeight="1" x14ac:dyDescent="0.3">
      <c r="A2" s="387" t="s">
        <v>9</v>
      </c>
      <c r="B2" s="387" t="s">
        <v>123</v>
      </c>
      <c r="C2" s="387" t="s">
        <v>73</v>
      </c>
      <c r="D2" s="387" t="s">
        <v>74</v>
      </c>
      <c r="E2" s="387" t="s">
        <v>71</v>
      </c>
      <c r="F2" s="387" t="s">
        <v>70</v>
      </c>
      <c r="G2" s="387" t="s">
        <v>8</v>
      </c>
      <c r="H2" s="387" t="s">
        <v>1</v>
      </c>
      <c r="I2" s="387" t="s">
        <v>69</v>
      </c>
      <c r="J2" s="387" t="s">
        <v>78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</row>
    <row r="3" spans="1:1876" x14ac:dyDescent="0.3">
      <c r="A3" s="388"/>
      <c r="B3" s="388"/>
      <c r="C3" s="388"/>
      <c r="D3" s="388"/>
      <c r="E3" s="388"/>
      <c r="F3" s="388"/>
      <c r="G3" s="388"/>
      <c r="H3" s="388"/>
      <c r="I3" s="388"/>
      <c r="J3" s="388"/>
    </row>
    <row r="4" spans="1:1876" ht="16.2" thickBot="1" x14ac:dyDescent="0.35">
      <c r="A4" s="390"/>
      <c r="B4" s="390"/>
      <c r="C4" s="15">
        <v>2</v>
      </c>
      <c r="D4" s="15">
        <v>3</v>
      </c>
      <c r="E4" s="15">
        <v>4</v>
      </c>
      <c r="F4" s="15" t="s">
        <v>65</v>
      </c>
      <c r="G4" s="15" t="s">
        <v>66</v>
      </c>
      <c r="H4" s="15" t="s">
        <v>67</v>
      </c>
      <c r="I4" s="390"/>
      <c r="J4" s="390"/>
    </row>
    <row r="5" spans="1:1876" ht="16.2" customHeight="1" thickTop="1" x14ac:dyDescent="0.3">
      <c r="A5" s="26">
        <v>1876</v>
      </c>
      <c r="B5" s="67">
        <v>5568.9903834908764</v>
      </c>
      <c r="C5" s="18" t="s">
        <v>2</v>
      </c>
      <c r="D5" s="18" t="s">
        <v>2</v>
      </c>
      <c r="E5" s="18" t="s">
        <v>2</v>
      </c>
      <c r="F5" s="18" t="s">
        <v>2</v>
      </c>
      <c r="G5" s="18" t="s">
        <v>2</v>
      </c>
      <c r="H5" s="18" t="s">
        <v>2</v>
      </c>
      <c r="I5" s="18" t="s">
        <v>2</v>
      </c>
      <c r="J5" s="41">
        <f t="shared" ref="J5:J7" si="0">B5</f>
        <v>5568.9903834908764</v>
      </c>
      <c r="K5" s="395"/>
      <c r="L5" s="395"/>
    </row>
    <row r="6" spans="1:1876" x14ac:dyDescent="0.3">
      <c r="A6" s="26">
        <v>1877</v>
      </c>
      <c r="B6" s="67">
        <v>5749.1536848982614</v>
      </c>
      <c r="C6" s="18" t="s">
        <v>2</v>
      </c>
      <c r="D6" s="18" t="s">
        <v>2</v>
      </c>
      <c r="E6" s="18" t="s">
        <v>2</v>
      </c>
      <c r="F6" s="18" t="s">
        <v>2</v>
      </c>
      <c r="G6" s="18" t="s">
        <v>2</v>
      </c>
      <c r="H6" s="18" t="s">
        <v>2</v>
      </c>
      <c r="I6" s="100">
        <f>((B6/B5)-1)*100</f>
        <v>3.2351160443996108</v>
      </c>
      <c r="J6" s="41">
        <f t="shared" si="0"/>
        <v>5749.1536848982614</v>
      </c>
      <c r="K6" s="395"/>
      <c r="L6" s="395"/>
    </row>
    <row r="7" spans="1:1876" x14ac:dyDescent="0.3">
      <c r="A7" s="26">
        <v>1878</v>
      </c>
      <c r="B7" s="67">
        <v>5934.880581905315</v>
      </c>
      <c r="C7" s="18" t="s">
        <v>2</v>
      </c>
      <c r="D7" s="18" t="s">
        <v>2</v>
      </c>
      <c r="E7" s="18" t="s">
        <v>2</v>
      </c>
      <c r="F7" s="18" t="s">
        <v>2</v>
      </c>
      <c r="G7" s="18" t="s">
        <v>2</v>
      </c>
      <c r="H7" s="18" t="s">
        <v>2</v>
      </c>
      <c r="I7" s="100">
        <f t="shared" ref="I7:I23" si="1">((B7/B6)-1)*100</f>
        <v>3.230508474576288</v>
      </c>
      <c r="J7" s="41">
        <f t="shared" si="0"/>
        <v>5934.880581905315</v>
      </c>
      <c r="K7" s="395"/>
      <c r="L7" s="395"/>
    </row>
    <row r="8" spans="1:1876" x14ac:dyDescent="0.3">
      <c r="A8" s="26">
        <v>1879</v>
      </c>
      <c r="B8" s="67">
        <v>6126.9295991000999</v>
      </c>
      <c r="C8" s="18" t="s">
        <v>2</v>
      </c>
      <c r="D8" s="18" t="s">
        <v>2</v>
      </c>
      <c r="E8" s="18" t="s">
        <v>2</v>
      </c>
      <c r="F8" s="18" t="s">
        <v>2</v>
      </c>
      <c r="G8" s="18" t="s">
        <v>2</v>
      </c>
      <c r="H8" s="18" t="s">
        <v>2</v>
      </c>
      <c r="I8" s="100">
        <f t="shared" si="1"/>
        <v>3.2359373460742802</v>
      </c>
      <c r="J8" s="41">
        <f t="shared" ref="J8:J22" si="2">B8</f>
        <v>6126.9295991000999</v>
      </c>
      <c r="K8" s="395"/>
      <c r="L8" s="395"/>
    </row>
    <row r="9" spans="1:1876" x14ac:dyDescent="0.3">
      <c r="A9" s="26">
        <v>1880</v>
      </c>
      <c r="B9" s="67">
        <v>6325.5031846469519</v>
      </c>
      <c r="C9" s="18" t="s">
        <v>2</v>
      </c>
      <c r="D9" s="18" t="s">
        <v>2</v>
      </c>
      <c r="E9" s="18" t="s">
        <v>2</v>
      </c>
      <c r="F9" s="18" t="s">
        <v>2</v>
      </c>
      <c r="G9" s="18" t="s">
        <v>2</v>
      </c>
      <c r="H9" s="18" t="s">
        <v>2</v>
      </c>
      <c r="I9" s="100">
        <f t="shared" si="1"/>
        <v>3.2409966906755017</v>
      </c>
      <c r="J9" s="41">
        <f t="shared" si="2"/>
        <v>6325.5031846469519</v>
      </c>
      <c r="K9" s="395"/>
      <c r="L9" s="395"/>
    </row>
    <row r="10" spans="1:1876" x14ac:dyDescent="0.3">
      <c r="A10" s="26">
        <v>1881</v>
      </c>
      <c r="B10" s="67">
        <v>6529.5689417760368</v>
      </c>
      <c r="C10" s="18" t="s">
        <v>2</v>
      </c>
      <c r="D10" s="18" t="s">
        <v>2</v>
      </c>
      <c r="E10" s="18" t="s">
        <v>2</v>
      </c>
      <c r="F10" s="18" t="s">
        <v>2</v>
      </c>
      <c r="G10" s="18" t="s">
        <v>2</v>
      </c>
      <c r="H10" s="18" t="s">
        <v>2</v>
      </c>
      <c r="I10" s="100">
        <f t="shared" si="1"/>
        <v>3.2260794307144902</v>
      </c>
      <c r="J10" s="41">
        <f t="shared" si="2"/>
        <v>6529.5689417760368</v>
      </c>
      <c r="K10" s="395"/>
      <c r="L10" s="395"/>
    </row>
    <row r="11" spans="1:1876" x14ac:dyDescent="0.3">
      <c r="A11" s="26">
        <v>1882</v>
      </c>
      <c r="B11" s="67">
        <v>6741.1656912917433</v>
      </c>
      <c r="C11" s="18" t="s">
        <v>2</v>
      </c>
      <c r="D11" s="18" t="s">
        <v>2</v>
      </c>
      <c r="E11" s="18" t="s">
        <v>2</v>
      </c>
      <c r="F11" s="18" t="s">
        <v>2</v>
      </c>
      <c r="G11" s="18" t="s">
        <v>2</v>
      </c>
      <c r="H11" s="18" t="s">
        <v>2</v>
      </c>
      <c r="I11" s="100">
        <f t="shared" si="1"/>
        <v>3.2405929304446968</v>
      </c>
      <c r="J11" s="41">
        <f t="shared" si="2"/>
        <v>6741.1656912917433</v>
      </c>
    </row>
    <row r="12" spans="1:1876" x14ac:dyDescent="0.3">
      <c r="A12" s="26">
        <v>1883</v>
      </c>
      <c r="B12" s="67">
        <v>6959.2599947589761</v>
      </c>
      <c r="C12" s="18" t="s">
        <v>2</v>
      </c>
      <c r="D12" s="18" t="s">
        <v>2</v>
      </c>
      <c r="E12" s="18" t="s">
        <v>2</v>
      </c>
      <c r="F12" s="18" t="s">
        <v>2</v>
      </c>
      <c r="G12" s="18" t="s">
        <v>2</v>
      </c>
      <c r="H12" s="18" t="s">
        <v>2</v>
      </c>
      <c r="I12" s="100">
        <f t="shared" si="1"/>
        <v>3.2352609838528057</v>
      </c>
      <c r="J12" s="41">
        <f t="shared" si="2"/>
        <v>6959.2599947589761</v>
      </c>
    </row>
    <row r="13" spans="1:1876" x14ac:dyDescent="0.3">
      <c r="A13" s="26">
        <v>1884</v>
      </c>
      <c r="B13" s="67">
        <v>7184.6984476455018</v>
      </c>
      <c r="C13" s="18" t="s">
        <v>2</v>
      </c>
      <c r="D13" s="18" t="s">
        <v>2</v>
      </c>
      <c r="E13" s="18" t="s">
        <v>2</v>
      </c>
      <c r="F13" s="18" t="s">
        <v>2</v>
      </c>
      <c r="G13" s="18" t="s">
        <v>2</v>
      </c>
      <c r="H13" s="18" t="s">
        <v>2</v>
      </c>
      <c r="I13" s="100">
        <f t="shared" si="1"/>
        <v>3.2394026528151487</v>
      </c>
      <c r="J13" s="41">
        <f t="shared" si="2"/>
        <v>7184.6984476455018</v>
      </c>
    </row>
    <row r="14" spans="1:1876" x14ac:dyDescent="0.3">
      <c r="A14" s="26">
        <v>1885</v>
      </c>
      <c r="B14" s="67">
        <v>7417.0423248637144</v>
      </c>
      <c r="C14" s="18" t="s">
        <v>2</v>
      </c>
      <c r="D14" s="18" t="s">
        <v>2</v>
      </c>
      <c r="E14" s="18" t="s">
        <v>2</v>
      </c>
      <c r="F14" s="18" t="s">
        <v>2</v>
      </c>
      <c r="G14" s="18" t="s">
        <v>2</v>
      </c>
      <c r="H14" s="18" t="s">
        <v>2</v>
      </c>
      <c r="I14" s="100">
        <f t="shared" si="1"/>
        <v>3.2338709677419253</v>
      </c>
      <c r="J14" s="41">
        <f t="shared" si="2"/>
        <v>7417.0423248637144</v>
      </c>
    </row>
    <row r="15" spans="1:1876" x14ac:dyDescent="0.3">
      <c r="A15" s="26">
        <v>1886</v>
      </c>
      <c r="B15" s="67">
        <v>7657.1761218284255</v>
      </c>
      <c r="C15" s="18" t="s">
        <v>2</v>
      </c>
      <c r="D15" s="18" t="s">
        <v>2</v>
      </c>
      <c r="E15" s="18" t="s">
        <v>2</v>
      </c>
      <c r="F15" s="18" t="s">
        <v>2</v>
      </c>
      <c r="G15" s="18" t="s">
        <v>2</v>
      </c>
      <c r="H15" s="18" t="s">
        <v>2</v>
      </c>
      <c r="I15" s="100">
        <f t="shared" si="1"/>
        <v>3.2375950742484561</v>
      </c>
      <c r="J15" s="41">
        <f t="shared" si="2"/>
        <v>7657.1761218284255</v>
      </c>
    </row>
    <row r="16" spans="1:1876" x14ac:dyDescent="0.3">
      <c r="A16" s="26">
        <v>1887</v>
      </c>
      <c r="B16" s="67">
        <v>7904.6471762005613</v>
      </c>
      <c r="C16" s="18" t="s">
        <v>2</v>
      </c>
      <c r="D16" s="18" t="s">
        <v>2</v>
      </c>
      <c r="E16" s="18" t="s">
        <v>2</v>
      </c>
      <c r="F16" s="18" t="s">
        <v>2</v>
      </c>
      <c r="G16" s="18" t="s">
        <v>2</v>
      </c>
      <c r="H16" s="18" t="s">
        <v>2</v>
      </c>
      <c r="I16" s="100">
        <f t="shared" si="1"/>
        <v>3.2318840579710129</v>
      </c>
      <c r="J16" s="41">
        <f t="shared" si="2"/>
        <v>7904.6471762005613</v>
      </c>
    </row>
    <row r="17" spans="1:10" x14ac:dyDescent="0.3">
      <c r="A17" s="26">
        <v>1888</v>
      </c>
      <c r="B17" s="67">
        <v>8160.3795961147653</v>
      </c>
      <c r="C17" s="18" t="s">
        <v>2</v>
      </c>
      <c r="D17" s="18" t="s">
        <v>2</v>
      </c>
      <c r="E17" s="18" t="s">
        <v>2</v>
      </c>
      <c r="F17" s="18" t="s">
        <v>2</v>
      </c>
      <c r="G17" s="18" t="s">
        <v>2</v>
      </c>
      <c r="H17" s="18" t="s">
        <v>2</v>
      </c>
      <c r="I17" s="100">
        <f t="shared" si="1"/>
        <v>3.2352161230442711</v>
      </c>
      <c r="J17" s="41">
        <f t="shared" si="2"/>
        <v>8160.3795961147653</v>
      </c>
    </row>
    <row r="18" spans="1:10" x14ac:dyDescent="0.3">
      <c r="A18" s="26">
        <v>1889</v>
      </c>
      <c r="B18" s="67">
        <v>8424.6333556472928</v>
      </c>
      <c r="C18" s="18" t="s">
        <v>2</v>
      </c>
      <c r="D18" s="18" t="s">
        <v>2</v>
      </c>
      <c r="E18" s="18" t="s">
        <v>2</v>
      </c>
      <c r="F18" s="18" t="s">
        <v>2</v>
      </c>
      <c r="G18" s="18" t="s">
        <v>2</v>
      </c>
      <c r="H18" s="18" t="s">
        <v>2</v>
      </c>
      <c r="I18" s="100">
        <f t="shared" si="1"/>
        <v>3.2382532751091819</v>
      </c>
      <c r="J18" s="41">
        <f t="shared" si="2"/>
        <v>8424.6333556472928</v>
      </c>
    </row>
    <row r="19" spans="1:10" x14ac:dyDescent="0.3">
      <c r="A19" s="26">
        <v>1890</v>
      </c>
      <c r="B19" s="67">
        <v>8696.9346035857143</v>
      </c>
      <c r="C19" s="18" t="s">
        <v>2</v>
      </c>
      <c r="D19" s="18" t="s">
        <v>2</v>
      </c>
      <c r="E19" s="18" t="s">
        <v>2</v>
      </c>
      <c r="F19" s="18" t="s">
        <v>2</v>
      </c>
      <c r="G19" s="18" t="s">
        <v>2</v>
      </c>
      <c r="H19" s="18" t="s">
        <v>2</v>
      </c>
      <c r="I19" s="100">
        <f t="shared" si="1"/>
        <v>3.2322029510742922</v>
      </c>
      <c r="J19" s="41">
        <f t="shared" si="2"/>
        <v>8696.9346035857143</v>
      </c>
    </row>
    <row r="20" spans="1:10" x14ac:dyDescent="0.3">
      <c r="A20" s="26">
        <v>1891</v>
      </c>
      <c r="B20" s="67">
        <v>9029.7093221987634</v>
      </c>
      <c r="C20" s="18" t="s">
        <v>2</v>
      </c>
      <c r="D20" s="18" t="s">
        <v>2</v>
      </c>
      <c r="E20" s="18" t="s">
        <v>2</v>
      </c>
      <c r="F20" s="18" t="s">
        <v>2</v>
      </c>
      <c r="G20" s="18" t="s">
        <v>2</v>
      </c>
      <c r="H20" s="18" t="s">
        <v>2</v>
      </c>
      <c r="I20" s="100">
        <f t="shared" si="1"/>
        <v>3.8263449569443386</v>
      </c>
      <c r="J20" s="41">
        <f t="shared" si="2"/>
        <v>9029.7093221987634</v>
      </c>
    </row>
    <row r="21" spans="1:10" x14ac:dyDescent="0.3">
      <c r="A21" s="26">
        <v>1892</v>
      </c>
      <c r="B21" s="67">
        <v>9376.2949620422223</v>
      </c>
      <c r="C21" s="18" t="s">
        <v>2</v>
      </c>
      <c r="D21" s="18" t="s">
        <v>2</v>
      </c>
      <c r="E21" s="18" t="s">
        <v>2</v>
      </c>
      <c r="F21" s="18" t="s">
        <v>2</v>
      </c>
      <c r="G21" s="18" t="s">
        <v>2</v>
      </c>
      <c r="H21" s="18" t="s">
        <v>2</v>
      </c>
      <c r="I21" s="100">
        <f t="shared" si="1"/>
        <v>3.8382812500000085</v>
      </c>
      <c r="J21" s="41">
        <f t="shared" si="2"/>
        <v>9376.2949620422223</v>
      </c>
    </row>
    <row r="22" spans="1:10" x14ac:dyDescent="0.3">
      <c r="A22" s="26">
        <v>1893</v>
      </c>
      <c r="B22" s="67">
        <v>9734.840663516743</v>
      </c>
      <c r="C22" s="18" t="s">
        <v>2</v>
      </c>
      <c r="D22" s="18" t="s">
        <v>2</v>
      </c>
      <c r="E22" s="18" t="s">
        <v>2</v>
      </c>
      <c r="F22" s="18" t="s">
        <v>2</v>
      </c>
      <c r="G22" s="18" t="s">
        <v>2</v>
      </c>
      <c r="H22" s="18" t="s">
        <v>2</v>
      </c>
      <c r="I22" s="100">
        <f t="shared" si="1"/>
        <v>3.8239592816353474</v>
      </c>
      <c r="J22" s="41">
        <f t="shared" si="2"/>
        <v>9734.840663516743</v>
      </c>
    </row>
    <row r="23" spans="1:10" x14ac:dyDescent="0.3">
      <c r="A23" s="26">
        <v>1894</v>
      </c>
      <c r="B23" s="67">
        <v>10108.167794078539</v>
      </c>
      <c r="C23" s="18" t="s">
        <v>2</v>
      </c>
      <c r="D23" s="18" t="s">
        <v>2</v>
      </c>
      <c r="E23" s="18" t="s">
        <v>2</v>
      </c>
      <c r="F23" s="18" t="s">
        <v>2</v>
      </c>
      <c r="G23" s="18" t="s">
        <v>2</v>
      </c>
      <c r="H23" s="18" t="s">
        <v>2</v>
      </c>
      <c r="I23" s="100">
        <f t="shared" si="1"/>
        <v>3.834958819212253</v>
      </c>
      <c r="J23" s="41">
        <f>B23</f>
        <v>10108.167794078539</v>
      </c>
    </row>
    <row r="24" spans="1:10" x14ac:dyDescent="0.3">
      <c r="A24" s="26">
        <v>1895</v>
      </c>
      <c r="B24" s="18" t="s">
        <v>2</v>
      </c>
      <c r="C24" s="39">
        <v>30837</v>
      </c>
      <c r="D24" s="18" t="s">
        <v>2</v>
      </c>
      <c r="E24" s="43">
        <f t="shared" ref="E24:E55" si="3">E25/(1+(I25/100))</f>
        <v>406887.05350599671</v>
      </c>
      <c r="F24" s="18" t="s">
        <v>2</v>
      </c>
      <c r="G24" s="18" t="s">
        <v>2</v>
      </c>
      <c r="H24" s="18" t="s">
        <v>2</v>
      </c>
      <c r="I24" s="100">
        <f>((J24/J23)-1)*100</f>
        <v>4.0866630643567436</v>
      </c>
      <c r="J24" s="50">
        <f t="shared" ref="J24:J77" si="4">J25/(1+(I25/100))</f>
        <v>10521.254553802351</v>
      </c>
    </row>
    <row r="25" spans="1:10" x14ac:dyDescent="0.3">
      <c r="A25" s="26">
        <v>1896</v>
      </c>
      <c r="B25" s="18" t="s">
        <v>2</v>
      </c>
      <c r="C25" s="39">
        <v>31791</v>
      </c>
      <c r="D25" s="18" t="s">
        <v>2</v>
      </c>
      <c r="E25" s="43">
        <f t="shared" si="3"/>
        <v>419474.86195184814</v>
      </c>
      <c r="F25" s="18" t="s">
        <v>2</v>
      </c>
      <c r="G25" s="27">
        <f t="shared" ref="G25:G39" si="5">((C25/C24)-1)*100</f>
        <v>3.0936861562408824</v>
      </c>
      <c r="H25" s="18" t="s">
        <v>2</v>
      </c>
      <c r="I25" s="101">
        <f t="shared" ref="I25:I38" si="6">G25</f>
        <v>3.0936861562408824</v>
      </c>
      <c r="J25" s="50">
        <f t="shared" si="4"/>
        <v>10846.749149396199</v>
      </c>
    </row>
    <row r="26" spans="1:10" x14ac:dyDescent="0.3">
      <c r="A26" s="26">
        <v>1897</v>
      </c>
      <c r="B26" s="18" t="s">
        <v>2</v>
      </c>
      <c r="C26" s="39">
        <v>33923</v>
      </c>
      <c r="D26" s="18" t="s">
        <v>2</v>
      </c>
      <c r="E26" s="43">
        <f t="shared" si="3"/>
        <v>447606.10682245111</v>
      </c>
      <c r="F26" s="18" t="s">
        <v>2</v>
      </c>
      <c r="G26" s="27">
        <f t="shared" si="5"/>
        <v>6.7063005253058972</v>
      </c>
      <c r="H26" s="18" t="s">
        <v>2</v>
      </c>
      <c r="I26" s="101">
        <f t="shared" si="6"/>
        <v>6.7063005253058972</v>
      </c>
      <c r="J26" s="50">
        <f t="shared" si="4"/>
        <v>11574.164744580768</v>
      </c>
    </row>
    <row r="27" spans="1:10" x14ac:dyDescent="0.3">
      <c r="A27" s="26">
        <v>1898</v>
      </c>
      <c r="B27" s="18" t="s">
        <v>2</v>
      </c>
      <c r="C27" s="39">
        <v>35882</v>
      </c>
      <c r="D27" s="18" t="s">
        <v>2</v>
      </c>
      <c r="E27" s="43">
        <f t="shared" si="3"/>
        <v>473454.65687006427</v>
      </c>
      <c r="F27" s="18" t="s">
        <v>2</v>
      </c>
      <c r="G27" s="27">
        <f t="shared" si="5"/>
        <v>5.7748430268549367</v>
      </c>
      <c r="H27" s="18" t="s">
        <v>2</v>
      </c>
      <c r="I27" s="101">
        <f t="shared" si="6"/>
        <v>5.7748430268549367</v>
      </c>
      <c r="J27" s="50">
        <f t="shared" si="4"/>
        <v>12242.554590249892</v>
      </c>
    </row>
    <row r="28" spans="1:10" x14ac:dyDescent="0.3">
      <c r="A28" s="26">
        <v>1899</v>
      </c>
      <c r="B28" s="18" t="s">
        <v>2</v>
      </c>
      <c r="C28" s="39">
        <v>34146</v>
      </c>
      <c r="D28" s="18" t="s">
        <v>2</v>
      </c>
      <c r="E28" s="43">
        <f t="shared" si="3"/>
        <v>450548.5400335883</v>
      </c>
      <c r="F28" s="18" t="s">
        <v>2</v>
      </c>
      <c r="G28" s="27">
        <f t="shared" si="5"/>
        <v>-4.8380803745610601</v>
      </c>
      <c r="H28" s="18" t="s">
        <v>2</v>
      </c>
      <c r="I28" s="101">
        <f t="shared" si="6"/>
        <v>-4.8380803745610601</v>
      </c>
      <c r="J28" s="50">
        <f t="shared" si="4"/>
        <v>11650.249959274088</v>
      </c>
    </row>
    <row r="29" spans="1:10" x14ac:dyDescent="0.3">
      <c r="A29" s="26">
        <v>1900</v>
      </c>
      <c r="B29" s="18" t="s">
        <v>2</v>
      </c>
      <c r="C29" s="39">
        <v>34414</v>
      </c>
      <c r="D29" s="18" t="s">
        <v>2</v>
      </c>
      <c r="E29" s="43">
        <f t="shared" si="3"/>
        <v>454084.73779405805</v>
      </c>
      <c r="F29" s="18" t="s">
        <v>2</v>
      </c>
      <c r="G29" s="27">
        <f t="shared" si="5"/>
        <v>0.78486499150705047</v>
      </c>
      <c r="H29" s="18" t="s">
        <v>2</v>
      </c>
      <c r="I29" s="101">
        <f t="shared" si="6"/>
        <v>0.78486499150705047</v>
      </c>
      <c r="J29" s="50">
        <f t="shared" si="4"/>
        <v>11741.688692627495</v>
      </c>
    </row>
    <row r="30" spans="1:10" x14ac:dyDescent="0.3">
      <c r="A30" s="26">
        <v>1901</v>
      </c>
      <c r="B30" s="18" t="s">
        <v>2</v>
      </c>
      <c r="C30" s="39">
        <v>37371</v>
      </c>
      <c r="D30" s="18" t="s">
        <v>2</v>
      </c>
      <c r="E30" s="43">
        <f t="shared" si="3"/>
        <v>493101.66606909229</v>
      </c>
      <c r="F30" s="18" t="s">
        <v>2</v>
      </c>
      <c r="G30" s="27">
        <f t="shared" si="5"/>
        <v>8.5924333120241734</v>
      </c>
      <c r="H30" s="18" t="s">
        <v>2</v>
      </c>
      <c r="I30" s="101">
        <f t="shared" si="6"/>
        <v>8.5924333120241734</v>
      </c>
      <c r="J30" s="50">
        <f t="shared" si="4"/>
        <v>12750.585463246995</v>
      </c>
    </row>
    <row r="31" spans="1:10" x14ac:dyDescent="0.3">
      <c r="A31" s="26">
        <v>1902</v>
      </c>
      <c r="B31" s="18" t="s">
        <v>2</v>
      </c>
      <c r="C31" s="39">
        <v>34706</v>
      </c>
      <c r="D31" s="18" t="s">
        <v>2</v>
      </c>
      <c r="E31" s="43">
        <f t="shared" si="3"/>
        <v>457937.60998083855</v>
      </c>
      <c r="F31" s="18" t="s">
        <v>2</v>
      </c>
      <c r="G31" s="27">
        <f t="shared" si="5"/>
        <v>-7.1311979877445086</v>
      </c>
      <c r="H31" s="18" t="s">
        <v>2</v>
      </c>
      <c r="I31" s="101">
        <f t="shared" si="6"/>
        <v>-7.1311979877445086</v>
      </c>
      <c r="J31" s="50">
        <f t="shared" si="4"/>
        <v>11841.315969266281</v>
      </c>
    </row>
    <row r="32" spans="1:10" x14ac:dyDescent="0.3">
      <c r="A32" s="26">
        <v>1903</v>
      </c>
      <c r="B32" s="18" t="s">
        <v>2</v>
      </c>
      <c r="C32" s="39">
        <v>38593</v>
      </c>
      <c r="D32" s="18" t="s">
        <v>2</v>
      </c>
      <c r="E32" s="43">
        <f t="shared" si="3"/>
        <v>509225.67227541353</v>
      </c>
      <c r="F32" s="18" t="s">
        <v>2</v>
      </c>
      <c r="G32" s="27">
        <f t="shared" si="5"/>
        <v>11.199792543076125</v>
      </c>
      <c r="H32" s="18" t="s">
        <v>2</v>
      </c>
      <c r="I32" s="101">
        <f t="shared" si="6"/>
        <v>11.199792543076125</v>
      </c>
      <c r="J32" s="50">
        <f t="shared" si="4"/>
        <v>13167.518792194249</v>
      </c>
    </row>
    <row r="33" spans="1:11" x14ac:dyDescent="0.3">
      <c r="A33" s="26">
        <v>1904</v>
      </c>
      <c r="B33" s="18" t="s">
        <v>2</v>
      </c>
      <c r="C33" s="39">
        <v>39271</v>
      </c>
      <c r="D33" s="18" t="s">
        <v>2</v>
      </c>
      <c r="E33" s="43">
        <f t="shared" si="3"/>
        <v>518171.72481869155</v>
      </c>
      <c r="F33" s="18" t="s">
        <v>2</v>
      </c>
      <c r="G33" s="27">
        <f t="shared" si="5"/>
        <v>1.7567952737542969</v>
      </c>
      <c r="H33" s="18" t="s">
        <v>2</v>
      </c>
      <c r="I33" s="101">
        <f t="shared" si="6"/>
        <v>1.7567952737542969</v>
      </c>
      <c r="J33" s="50">
        <f t="shared" si="4"/>
        <v>13398.845140006226</v>
      </c>
    </row>
    <row r="34" spans="1:11" x14ac:dyDescent="0.3">
      <c r="A34" s="26">
        <v>1905</v>
      </c>
      <c r="B34" s="18" t="s">
        <v>2</v>
      </c>
      <c r="C34" s="39">
        <v>43352</v>
      </c>
      <c r="D34" s="18" t="s">
        <v>2</v>
      </c>
      <c r="E34" s="43">
        <f t="shared" si="3"/>
        <v>572019.57205927826</v>
      </c>
      <c r="F34" s="18" t="s">
        <v>2</v>
      </c>
      <c r="G34" s="27">
        <f t="shared" si="5"/>
        <v>10.391892236001121</v>
      </c>
      <c r="H34" s="18" t="s">
        <v>2</v>
      </c>
      <c r="I34" s="101">
        <f t="shared" si="6"/>
        <v>10.391892236001121</v>
      </c>
      <c r="J34" s="50">
        <f t="shared" si="4"/>
        <v>14791.238687824347</v>
      </c>
    </row>
    <row r="35" spans="1:11" x14ac:dyDescent="0.3">
      <c r="A35" s="26">
        <v>1906</v>
      </c>
      <c r="B35" s="18" t="s">
        <v>2</v>
      </c>
      <c r="C35" s="39">
        <v>42862</v>
      </c>
      <c r="D35" s="18" t="s">
        <v>2</v>
      </c>
      <c r="E35" s="43">
        <f t="shared" si="3"/>
        <v>565554.13585543423</v>
      </c>
      <c r="F35" s="18" t="s">
        <v>2</v>
      </c>
      <c r="G35" s="27">
        <f t="shared" si="5"/>
        <v>-1.1302823399151118</v>
      </c>
      <c r="H35" s="18" t="s">
        <v>2</v>
      </c>
      <c r="I35" s="101">
        <f t="shared" si="6"/>
        <v>-1.1302823399151118</v>
      </c>
      <c r="J35" s="50">
        <f t="shared" si="4"/>
        <v>14624.055929081176</v>
      </c>
    </row>
    <row r="36" spans="1:11" x14ac:dyDescent="0.3">
      <c r="A36" s="26">
        <v>1907</v>
      </c>
      <c r="B36" s="18" t="s">
        <v>2</v>
      </c>
      <c r="C36" s="39">
        <v>45377</v>
      </c>
      <c r="D36" s="18" t="s">
        <v>2</v>
      </c>
      <c r="E36" s="43">
        <f t="shared" si="3"/>
        <v>598738.97677924589</v>
      </c>
      <c r="F36" s="18" t="s">
        <v>2</v>
      </c>
      <c r="G36" s="27">
        <f t="shared" si="5"/>
        <v>5.8676683309224931</v>
      </c>
      <c r="H36" s="18" t="s">
        <v>2</v>
      </c>
      <c r="I36" s="101">
        <f t="shared" si="6"/>
        <v>5.8676683309224931</v>
      </c>
      <c r="J36" s="50">
        <f t="shared" si="4"/>
        <v>15482.147027528266</v>
      </c>
    </row>
    <row r="37" spans="1:11" x14ac:dyDescent="0.3">
      <c r="A37" s="26">
        <v>1908</v>
      </c>
      <c r="B37" s="18" t="s">
        <v>2</v>
      </c>
      <c r="C37" s="39">
        <v>45308</v>
      </c>
      <c r="D37" s="18" t="s">
        <v>2</v>
      </c>
      <c r="E37" s="43">
        <f t="shared" si="3"/>
        <v>597828.53780360252</v>
      </c>
      <c r="F37" s="18" t="s">
        <v>2</v>
      </c>
      <c r="G37" s="27">
        <f t="shared" si="5"/>
        <v>-0.15205941335919571</v>
      </c>
      <c r="H37" s="18" t="s">
        <v>2</v>
      </c>
      <c r="I37" s="101">
        <f t="shared" si="6"/>
        <v>-0.15205941335919571</v>
      </c>
      <c r="J37" s="50">
        <f t="shared" si="4"/>
        <v>15458.604965582799</v>
      </c>
    </row>
    <row r="38" spans="1:11" x14ac:dyDescent="0.3">
      <c r="A38" s="26">
        <v>1909</v>
      </c>
      <c r="B38" s="18" t="s">
        <v>2</v>
      </c>
      <c r="C38" s="39">
        <v>46639</v>
      </c>
      <c r="D38" s="18" t="s">
        <v>2</v>
      </c>
      <c r="E38" s="43">
        <f t="shared" si="3"/>
        <v>615390.77369608497</v>
      </c>
      <c r="F38" s="18" t="s">
        <v>2</v>
      </c>
      <c r="G38" s="27">
        <f t="shared" si="5"/>
        <v>2.9376710514699367</v>
      </c>
      <c r="H38" s="18" t="s">
        <v>2</v>
      </c>
      <c r="I38" s="101">
        <f t="shared" si="6"/>
        <v>2.9376710514699367</v>
      </c>
      <c r="J38" s="50">
        <f t="shared" si="4"/>
        <v>15912.72792861782</v>
      </c>
    </row>
    <row r="39" spans="1:11" x14ac:dyDescent="0.3">
      <c r="A39" s="26">
        <v>1910</v>
      </c>
      <c r="B39" s="18" t="s">
        <v>2</v>
      </c>
      <c r="C39" s="39">
        <v>47054</v>
      </c>
      <c r="D39" s="18" t="s">
        <v>2</v>
      </c>
      <c r="E39" s="43">
        <f t="shared" si="3"/>
        <v>620866.60231770808</v>
      </c>
      <c r="F39" s="18" t="s">
        <v>2</v>
      </c>
      <c r="G39" s="27">
        <f t="shared" si="5"/>
        <v>0.88981324642467552</v>
      </c>
      <c r="H39" s="18" t="s">
        <v>2</v>
      </c>
      <c r="I39" s="101">
        <f t="shared" ref="I39" si="7">G39</f>
        <v>0.88981324642467552</v>
      </c>
      <c r="J39" s="50">
        <f t="shared" si="4"/>
        <v>16054.32148959418</v>
      </c>
    </row>
    <row r="40" spans="1:11" ht="15.6" customHeight="1" x14ac:dyDescent="0.3">
      <c r="A40" s="26">
        <v>1911</v>
      </c>
      <c r="B40" s="18" t="s">
        <v>2</v>
      </c>
      <c r="C40" s="18" t="s">
        <v>2</v>
      </c>
      <c r="D40" s="18" t="s">
        <v>2</v>
      </c>
      <c r="E40" s="44">
        <f>E41/(1+(I41/100))</f>
        <v>631421.33455710905</v>
      </c>
      <c r="F40" s="18" t="s">
        <v>2</v>
      </c>
      <c r="G40" s="18" t="s">
        <v>2</v>
      </c>
      <c r="H40" s="18" t="s">
        <v>2</v>
      </c>
      <c r="I40" s="102">
        <f>'PIB 1911-1920'!E7</f>
        <v>1.6999999999999904</v>
      </c>
      <c r="J40" s="41">
        <f t="shared" si="4"/>
        <v>16327.24495491728</v>
      </c>
      <c r="K40" s="395"/>
    </row>
    <row r="41" spans="1:11" x14ac:dyDescent="0.3">
      <c r="A41" s="26">
        <v>1912</v>
      </c>
      <c r="B41" s="18" t="s">
        <v>2</v>
      </c>
      <c r="C41" s="18" t="s">
        <v>2</v>
      </c>
      <c r="D41" s="18" t="s">
        <v>2</v>
      </c>
      <c r="E41" s="44">
        <f t="shared" si="3"/>
        <v>642155.49724457983</v>
      </c>
      <c r="F41" s="18" t="s">
        <v>2</v>
      </c>
      <c r="G41" s="18" t="s">
        <v>2</v>
      </c>
      <c r="H41" s="18" t="s">
        <v>2</v>
      </c>
      <c r="I41" s="102">
        <f>'PIB 1911-1920'!E8</f>
        <v>1.6999999999999904</v>
      </c>
      <c r="J41" s="41">
        <f t="shared" si="4"/>
        <v>16604.808119150872</v>
      </c>
      <c r="K41" s="395"/>
    </row>
    <row r="42" spans="1:11" x14ac:dyDescent="0.3">
      <c r="A42" s="26">
        <v>1913</v>
      </c>
      <c r="B42" s="18" t="s">
        <v>2</v>
      </c>
      <c r="C42" s="18" t="s">
        <v>2</v>
      </c>
      <c r="D42" s="18" t="s">
        <v>2</v>
      </c>
      <c r="E42" s="44">
        <f t="shared" si="3"/>
        <v>641513.34174733527</v>
      </c>
      <c r="F42" s="18" t="s">
        <v>2</v>
      </c>
      <c r="G42" s="18" t="s">
        <v>2</v>
      </c>
      <c r="H42" s="18" t="s">
        <v>2</v>
      </c>
      <c r="I42" s="102">
        <f>'PIB 1911-1920'!E9</f>
        <v>-0.10000000000000009</v>
      </c>
      <c r="J42" s="41">
        <f t="shared" si="4"/>
        <v>16588.203311031721</v>
      </c>
      <c r="K42" s="395"/>
    </row>
    <row r="43" spans="1:11" x14ac:dyDescent="0.3">
      <c r="A43" s="26">
        <v>1914</v>
      </c>
      <c r="B43" s="18" t="s">
        <v>2</v>
      </c>
      <c r="C43" s="18" t="s">
        <v>2</v>
      </c>
      <c r="D43" s="18" t="s">
        <v>2</v>
      </c>
      <c r="E43" s="44">
        <f t="shared" si="3"/>
        <v>615852.80807744188</v>
      </c>
      <c r="F43" s="18" t="s">
        <v>2</v>
      </c>
      <c r="G43" s="18" t="s">
        <v>2</v>
      </c>
      <c r="H43" s="18" t="s">
        <v>2</v>
      </c>
      <c r="I43" s="102">
        <f>'PIB 1911-1920'!E10</f>
        <v>-3.9999999999999925</v>
      </c>
      <c r="J43" s="41">
        <f t="shared" si="4"/>
        <v>15924.675178590453</v>
      </c>
      <c r="K43" s="395"/>
    </row>
    <row r="44" spans="1:11" x14ac:dyDescent="0.3">
      <c r="A44" s="26">
        <v>1915</v>
      </c>
      <c r="B44" s="18" t="s">
        <v>2</v>
      </c>
      <c r="C44" s="18" t="s">
        <v>2</v>
      </c>
      <c r="D44" s="18" t="s">
        <v>2</v>
      </c>
      <c r="E44" s="44">
        <f t="shared" si="3"/>
        <v>594297.95979473135</v>
      </c>
      <c r="F44" s="18" t="s">
        <v>2</v>
      </c>
      <c r="G44" s="18" t="s">
        <v>2</v>
      </c>
      <c r="H44" s="18" t="s">
        <v>2</v>
      </c>
      <c r="I44" s="102">
        <f>'PIB 1911-1920'!E11</f>
        <v>-3.5000000000000031</v>
      </c>
      <c r="J44" s="41">
        <f t="shared" si="4"/>
        <v>15367.311547339787</v>
      </c>
      <c r="K44" s="48"/>
    </row>
    <row r="45" spans="1:11" x14ac:dyDescent="0.3">
      <c r="A45" s="26">
        <v>1916</v>
      </c>
      <c r="B45" s="18" t="s">
        <v>2</v>
      </c>
      <c r="C45" s="18" t="s">
        <v>2</v>
      </c>
      <c r="D45" s="18" t="s">
        <v>2</v>
      </c>
      <c r="E45" s="44">
        <f t="shared" si="3"/>
        <v>567554.55160396837</v>
      </c>
      <c r="F45" s="18" t="s">
        <v>2</v>
      </c>
      <c r="G45" s="18" t="s">
        <v>2</v>
      </c>
      <c r="H45" s="18" t="s">
        <v>2</v>
      </c>
      <c r="I45" s="102">
        <f>'PIB 1911-1920'!E12</f>
        <v>-4.5000000000000036</v>
      </c>
      <c r="J45" s="41">
        <f t="shared" si="4"/>
        <v>14675.782527709496</v>
      </c>
      <c r="K45" s="48"/>
    </row>
    <row r="46" spans="1:11" x14ac:dyDescent="0.3">
      <c r="A46" s="26">
        <v>1917</v>
      </c>
      <c r="B46" s="18" t="s">
        <v>2</v>
      </c>
      <c r="C46" s="18" t="s">
        <v>2</v>
      </c>
      <c r="D46" s="18" t="s">
        <v>2</v>
      </c>
      <c r="E46" s="44">
        <f t="shared" si="3"/>
        <v>601607.82470020652</v>
      </c>
      <c r="F46" s="18" t="s">
        <v>2</v>
      </c>
      <c r="G46" s="18" t="s">
        <v>2</v>
      </c>
      <c r="H46" s="18" t="s">
        <v>2</v>
      </c>
      <c r="I46" s="102">
        <f>'PIB 1911-1920'!E13</f>
        <v>6.0000000000000053</v>
      </c>
      <c r="J46" s="41">
        <f t="shared" si="4"/>
        <v>15556.329479372067</v>
      </c>
      <c r="K46" s="48"/>
    </row>
    <row r="47" spans="1:11" x14ac:dyDescent="0.3">
      <c r="A47" s="26">
        <v>1918</v>
      </c>
      <c r="B47" s="18" t="s">
        <v>2</v>
      </c>
      <c r="C47" s="18" t="s">
        <v>2</v>
      </c>
      <c r="D47" s="18" t="s">
        <v>2</v>
      </c>
      <c r="E47" s="44">
        <f t="shared" si="3"/>
        <v>619656.05944121268</v>
      </c>
      <c r="F47" s="18" t="s">
        <v>2</v>
      </c>
      <c r="G47" s="18" t="s">
        <v>2</v>
      </c>
      <c r="H47" s="18" t="s">
        <v>2</v>
      </c>
      <c r="I47" s="102">
        <f>'PIB 1911-1920'!E14</f>
        <v>3.0000000000000027</v>
      </c>
      <c r="J47" s="41">
        <f t="shared" si="4"/>
        <v>16023.01936375323</v>
      </c>
      <c r="K47" s="48"/>
    </row>
    <row r="48" spans="1:11" x14ac:dyDescent="0.3">
      <c r="A48" s="26">
        <v>1919</v>
      </c>
      <c r="B48" s="18" t="s">
        <v>2</v>
      </c>
      <c r="C48" s="18" t="s">
        <v>2</v>
      </c>
      <c r="D48" s="18" t="s">
        <v>2</v>
      </c>
      <c r="E48" s="44">
        <f t="shared" si="3"/>
        <v>635147.460927243</v>
      </c>
      <c r="F48" s="18" t="s">
        <v>2</v>
      </c>
      <c r="G48" s="18" t="s">
        <v>2</v>
      </c>
      <c r="H48" s="18" t="s">
        <v>2</v>
      </c>
      <c r="I48" s="102">
        <f>'PIB 1911-1920'!E15</f>
        <v>2.4999999999999911</v>
      </c>
      <c r="J48" s="41">
        <f t="shared" si="4"/>
        <v>16423.59484784706</v>
      </c>
      <c r="K48" s="48"/>
    </row>
    <row r="49" spans="1:12" x14ac:dyDescent="0.3">
      <c r="A49" s="26">
        <v>1920</v>
      </c>
      <c r="B49" s="18" t="s">
        <v>2</v>
      </c>
      <c r="C49" s="18" t="s">
        <v>2</v>
      </c>
      <c r="D49" s="18" t="s">
        <v>2</v>
      </c>
      <c r="E49" s="43">
        <f t="shared" si="3"/>
        <v>657377.62205969647</v>
      </c>
      <c r="F49" s="18" t="s">
        <v>2</v>
      </c>
      <c r="G49" s="18" t="s">
        <v>2</v>
      </c>
      <c r="H49" s="18" t="s">
        <v>2</v>
      </c>
      <c r="I49" s="102">
        <f>'PIB 1911-1920'!E16</f>
        <v>3.499999999999992</v>
      </c>
      <c r="J49" s="41">
        <f t="shared" si="4"/>
        <v>16998.420667521706</v>
      </c>
      <c r="K49" s="48"/>
    </row>
    <row r="50" spans="1:12" x14ac:dyDescent="0.3">
      <c r="A50" s="26">
        <v>1921</v>
      </c>
      <c r="B50" s="18" t="s">
        <v>2</v>
      </c>
      <c r="C50" s="108">
        <v>50658</v>
      </c>
      <c r="D50" s="18" t="s">
        <v>2</v>
      </c>
      <c r="E50" s="43">
        <f t="shared" si="3"/>
        <v>661979.26541411423</v>
      </c>
      <c r="F50" s="18" t="s">
        <v>2</v>
      </c>
      <c r="G50" s="18" t="s">
        <v>2</v>
      </c>
      <c r="H50" s="18" t="s">
        <v>2</v>
      </c>
      <c r="I50" s="102">
        <f>'PIB 1911-1920'!E17</f>
        <v>0.69999999999998952</v>
      </c>
      <c r="J50" s="41">
        <f t="shared" si="4"/>
        <v>17117.409612194355</v>
      </c>
      <c r="K50" s="48"/>
    </row>
    <row r="51" spans="1:12" x14ac:dyDescent="0.3">
      <c r="A51" s="26">
        <v>1922</v>
      </c>
      <c r="B51" s="18" t="s">
        <v>2</v>
      </c>
      <c r="C51" s="108">
        <v>51839</v>
      </c>
      <c r="D51" s="18" t="s">
        <v>2</v>
      </c>
      <c r="E51" s="43">
        <f t="shared" si="3"/>
        <v>677412.11930597865</v>
      </c>
      <c r="F51" s="18" t="s">
        <v>2</v>
      </c>
      <c r="G51" s="101">
        <f t="shared" ref="G51:G82" si="8">((C51/C50)-1)*100</f>
        <v>2.331319831023726</v>
      </c>
      <c r="H51" s="18" t="s">
        <v>2</v>
      </c>
      <c r="I51" s="101">
        <f t="shared" ref="I51:I89" si="9">G51</f>
        <v>2.331319831023726</v>
      </c>
      <c r="J51" s="50">
        <f t="shared" si="4"/>
        <v>17516.471177041003</v>
      </c>
      <c r="K51" s="48"/>
      <c r="L51" s="33"/>
    </row>
    <row r="52" spans="1:12" x14ac:dyDescent="0.3">
      <c r="A52" s="26">
        <v>1923</v>
      </c>
      <c r="B52" s="18" t="s">
        <v>2</v>
      </c>
      <c r="C52" s="108">
        <v>53620</v>
      </c>
      <c r="D52" s="18" t="s">
        <v>2</v>
      </c>
      <c r="E52" s="43">
        <f t="shared" si="3"/>
        <v>700685.54249091563</v>
      </c>
      <c r="F52" s="18" t="s">
        <v>2</v>
      </c>
      <c r="G52" s="101">
        <f t="shared" si="8"/>
        <v>3.4356372615212516</v>
      </c>
      <c r="H52" s="18" t="s">
        <v>2</v>
      </c>
      <c r="I52" s="101">
        <f t="shared" si="9"/>
        <v>3.4356372615212516</v>
      </c>
      <c r="J52" s="50">
        <f t="shared" si="4"/>
        <v>18118.273587703054</v>
      </c>
      <c r="K52" s="48"/>
      <c r="L52" s="33"/>
    </row>
    <row r="53" spans="1:12" x14ac:dyDescent="0.3">
      <c r="A53" s="26">
        <v>1924</v>
      </c>
      <c r="B53" s="18" t="s">
        <v>2</v>
      </c>
      <c r="C53" s="108">
        <v>52753</v>
      </c>
      <c r="D53" s="18" t="s">
        <v>2</v>
      </c>
      <c r="E53" s="43">
        <f t="shared" si="3"/>
        <v>689355.91986242589</v>
      </c>
      <c r="F53" s="18" t="s">
        <v>2</v>
      </c>
      <c r="G53" s="101">
        <f t="shared" si="8"/>
        <v>-1.6169339798582594</v>
      </c>
      <c r="H53" s="18" t="s">
        <v>2</v>
      </c>
      <c r="I53" s="101">
        <f t="shared" si="9"/>
        <v>-1.6169339798582594</v>
      </c>
      <c r="J53" s="50">
        <f t="shared" si="4"/>
        <v>17825.313065499799</v>
      </c>
      <c r="K53" s="33"/>
      <c r="L53" s="33"/>
    </row>
    <row r="54" spans="1:12" x14ac:dyDescent="0.3">
      <c r="A54" s="26">
        <v>1925</v>
      </c>
      <c r="B54" s="18" t="s">
        <v>2</v>
      </c>
      <c r="C54" s="108">
        <v>56024</v>
      </c>
      <c r="D54" s="18" t="s">
        <v>2</v>
      </c>
      <c r="E54" s="43">
        <f t="shared" si="3"/>
        <v>732100.09012515971</v>
      </c>
      <c r="F54" s="18" t="s">
        <v>2</v>
      </c>
      <c r="G54" s="101">
        <f t="shared" si="8"/>
        <v>6.2005952268117559</v>
      </c>
      <c r="H54" s="18" t="s">
        <v>2</v>
      </c>
      <c r="I54" s="101">
        <f t="shared" si="9"/>
        <v>6.2005952268117559</v>
      </c>
      <c r="J54" s="50">
        <f t="shared" si="4"/>
        <v>18930.58857660343</v>
      </c>
    </row>
    <row r="55" spans="1:12" x14ac:dyDescent="0.3">
      <c r="A55" s="26">
        <v>1926</v>
      </c>
      <c r="B55" s="18" t="s">
        <v>2</v>
      </c>
      <c r="C55" s="108">
        <v>59385</v>
      </c>
      <c r="D55" s="18" t="s">
        <v>2</v>
      </c>
      <c r="E55" s="43">
        <f t="shared" si="3"/>
        <v>776020.34578185435</v>
      </c>
      <c r="F55" s="18" t="s">
        <v>2</v>
      </c>
      <c r="G55" s="101">
        <f t="shared" si="8"/>
        <v>5.9992146223047271</v>
      </c>
      <c r="H55" s="18" t="s">
        <v>2</v>
      </c>
      <c r="I55" s="101">
        <f t="shared" si="9"/>
        <v>5.9992146223047271</v>
      </c>
      <c r="J55" s="50">
        <f t="shared" si="4"/>
        <v>20066.275214579371</v>
      </c>
    </row>
    <row r="56" spans="1:12" x14ac:dyDescent="0.3">
      <c r="A56" s="26">
        <v>1927</v>
      </c>
      <c r="B56" s="18" t="s">
        <v>2</v>
      </c>
      <c r="C56" s="108">
        <v>56773</v>
      </c>
      <c r="D56" s="18" t="s">
        <v>2</v>
      </c>
      <c r="E56" s="43">
        <f t="shared" ref="E56:E87" si="10">E57/(1+(I57/100))</f>
        <v>741887.73412601196</v>
      </c>
      <c r="F56" s="18" t="s">
        <v>2</v>
      </c>
      <c r="G56" s="101">
        <f t="shared" si="8"/>
        <v>-4.3984171086974833</v>
      </c>
      <c r="H56" s="18" t="s">
        <v>2</v>
      </c>
      <c r="I56" s="101">
        <f t="shared" si="9"/>
        <v>-4.3984171086974833</v>
      </c>
      <c r="J56" s="50">
        <f t="shared" si="4"/>
        <v>19183.676732462991</v>
      </c>
    </row>
    <row r="57" spans="1:12" x14ac:dyDescent="0.3">
      <c r="A57" s="26">
        <v>1928</v>
      </c>
      <c r="B57" s="18" t="s">
        <v>2</v>
      </c>
      <c r="C57" s="108">
        <v>57125</v>
      </c>
      <c r="D57" s="18" t="s">
        <v>2</v>
      </c>
      <c r="E57" s="43">
        <f t="shared" si="10"/>
        <v>746487.53477794782</v>
      </c>
      <c r="F57" s="18" t="s">
        <v>2</v>
      </c>
      <c r="G57" s="101">
        <f t="shared" si="8"/>
        <v>0.62001303436491906</v>
      </c>
      <c r="H57" s="18" t="s">
        <v>2</v>
      </c>
      <c r="I57" s="101">
        <f t="shared" si="9"/>
        <v>0.62001303436491906</v>
      </c>
      <c r="J57" s="50">
        <f t="shared" si="4"/>
        <v>19302.618028674693</v>
      </c>
    </row>
    <row r="58" spans="1:12" x14ac:dyDescent="0.3">
      <c r="A58" s="26">
        <v>1929</v>
      </c>
      <c r="B58" s="18" t="s">
        <v>2</v>
      </c>
      <c r="C58" s="108">
        <v>54915</v>
      </c>
      <c r="D58" s="18" t="s">
        <v>2</v>
      </c>
      <c r="E58" s="43">
        <f t="shared" si="10"/>
        <v>717608.10454846395</v>
      </c>
      <c r="F58" s="18" t="s">
        <v>2</v>
      </c>
      <c r="G58" s="101">
        <f t="shared" si="8"/>
        <v>-3.8687089715536138</v>
      </c>
      <c r="H58" s="18" t="s">
        <v>2</v>
      </c>
      <c r="I58" s="101">
        <f t="shared" si="9"/>
        <v>-3.8687089715536138</v>
      </c>
      <c r="J58" s="50">
        <f t="shared" si="4"/>
        <v>18555.855913254629</v>
      </c>
    </row>
    <row r="59" spans="1:12" x14ac:dyDescent="0.3">
      <c r="A59" s="26">
        <v>1930</v>
      </c>
      <c r="B59" s="18" t="s">
        <v>2</v>
      </c>
      <c r="C59" s="108">
        <v>51473</v>
      </c>
      <c r="D59" s="18" t="s">
        <v>2</v>
      </c>
      <c r="E59" s="43">
        <f t="shared" si="10"/>
        <v>672629.37203720445</v>
      </c>
      <c r="F59" s="18" t="s">
        <v>2</v>
      </c>
      <c r="G59" s="101">
        <f t="shared" si="8"/>
        <v>-6.2678685240826759</v>
      </c>
      <c r="H59" s="18" t="s">
        <v>2</v>
      </c>
      <c r="I59" s="101">
        <f t="shared" si="9"/>
        <v>-6.2678685240826759</v>
      </c>
      <c r="J59" s="50">
        <f t="shared" si="4"/>
        <v>17392.799261093609</v>
      </c>
    </row>
    <row r="60" spans="1:12" x14ac:dyDescent="0.3">
      <c r="A60" s="26">
        <v>1931</v>
      </c>
      <c r="B60" s="18" t="s">
        <v>2</v>
      </c>
      <c r="C60" s="108">
        <v>53179</v>
      </c>
      <c r="D60" s="18" t="s">
        <v>2</v>
      </c>
      <c r="E60" s="43">
        <f t="shared" si="10"/>
        <v>694922.72406050737</v>
      </c>
      <c r="F60" s="18" t="s">
        <v>2</v>
      </c>
      <c r="G60" s="101">
        <f t="shared" si="8"/>
        <v>3.3143589843218857</v>
      </c>
      <c r="H60" s="18" t="s">
        <v>2</v>
      </c>
      <c r="I60" s="101">
        <f t="shared" si="9"/>
        <v>3.3143589843218857</v>
      </c>
      <c r="J60" s="50">
        <f t="shared" si="4"/>
        <v>17969.259066028735</v>
      </c>
    </row>
    <row r="61" spans="1:12" x14ac:dyDescent="0.3">
      <c r="A61" s="26">
        <v>1932</v>
      </c>
      <c r="B61" s="18" t="s">
        <v>2</v>
      </c>
      <c r="C61" s="108">
        <v>45247</v>
      </c>
      <c r="D61" s="18" t="s">
        <v>2</v>
      </c>
      <c r="E61" s="43">
        <f t="shared" si="10"/>
        <v>591270.39800608845</v>
      </c>
      <c r="F61" s="18" t="s">
        <v>2</v>
      </c>
      <c r="G61" s="101">
        <f t="shared" si="8"/>
        <v>-14.91566219748397</v>
      </c>
      <c r="H61" s="18" t="s">
        <v>2</v>
      </c>
      <c r="I61" s="101">
        <f t="shared" si="9"/>
        <v>-14.91566219748397</v>
      </c>
      <c r="J61" s="50">
        <f t="shared" si="4"/>
        <v>15289.025084349125</v>
      </c>
    </row>
    <row r="62" spans="1:12" x14ac:dyDescent="0.3">
      <c r="A62" s="26">
        <v>1933</v>
      </c>
      <c r="B62" s="18" t="s">
        <v>2</v>
      </c>
      <c r="C62" s="108">
        <v>50359</v>
      </c>
      <c r="D62" s="18" t="s">
        <v>2</v>
      </c>
      <c r="E62" s="43">
        <f t="shared" si="10"/>
        <v>658072.04838306643</v>
      </c>
      <c r="F62" s="18" t="s">
        <v>2</v>
      </c>
      <c r="G62" s="101">
        <f t="shared" si="8"/>
        <v>11.297986606846866</v>
      </c>
      <c r="H62" s="18" t="s">
        <v>2</v>
      </c>
      <c r="I62" s="101">
        <f t="shared" si="9"/>
        <v>11.297986606846866</v>
      </c>
      <c r="J62" s="50">
        <f t="shared" si="4"/>
        <v>17016.377090696347</v>
      </c>
    </row>
    <row r="63" spans="1:12" x14ac:dyDescent="0.3">
      <c r="A63" s="26">
        <v>1934</v>
      </c>
      <c r="B63" s="18" t="s">
        <v>2</v>
      </c>
      <c r="C63" s="108">
        <v>53757</v>
      </c>
      <c r="D63" s="18" t="s">
        <v>2</v>
      </c>
      <c r="E63" s="43">
        <f t="shared" si="10"/>
        <v>702475.80581283383</v>
      </c>
      <c r="F63" s="18" t="s">
        <v>2</v>
      </c>
      <c r="G63" s="101">
        <f t="shared" si="8"/>
        <v>6.7475525725292362</v>
      </c>
      <c r="H63" s="18" t="s">
        <v>2</v>
      </c>
      <c r="I63" s="101">
        <f t="shared" si="9"/>
        <v>6.7475525725292362</v>
      </c>
      <c r="J63" s="50">
        <f t="shared" si="4"/>
        <v>18164.566080830904</v>
      </c>
    </row>
    <row r="64" spans="1:12" x14ac:dyDescent="0.3">
      <c r="A64" s="26">
        <v>1935</v>
      </c>
      <c r="B64" s="18" t="s">
        <v>2</v>
      </c>
      <c r="C64" s="108">
        <v>57752</v>
      </c>
      <c r="D64" s="18" t="s">
        <v>2</v>
      </c>
      <c r="E64" s="43">
        <f t="shared" si="10"/>
        <v>754680.92968920839</v>
      </c>
      <c r="F64" s="18" t="s">
        <v>2</v>
      </c>
      <c r="G64" s="101">
        <f t="shared" si="8"/>
        <v>7.4315903045184761</v>
      </c>
      <c r="H64" s="18" t="s">
        <v>2</v>
      </c>
      <c r="I64" s="101">
        <f t="shared" si="9"/>
        <v>7.4315903045184761</v>
      </c>
      <c r="J64" s="50">
        <f t="shared" si="4"/>
        <v>19514.482212551786</v>
      </c>
    </row>
    <row r="65" spans="1:10" x14ac:dyDescent="0.3">
      <c r="A65" s="26">
        <v>1936</v>
      </c>
      <c r="B65" s="18" t="s">
        <v>2</v>
      </c>
      <c r="C65" s="108">
        <v>62361</v>
      </c>
      <c r="D65" s="18" t="s">
        <v>2</v>
      </c>
      <c r="E65" s="43">
        <f t="shared" si="10"/>
        <v>814909.56947549386</v>
      </c>
      <c r="F65" s="18" t="s">
        <v>2</v>
      </c>
      <c r="G65" s="101">
        <f t="shared" si="8"/>
        <v>7.9806759939049732</v>
      </c>
      <c r="H65" s="18" t="s">
        <v>2</v>
      </c>
      <c r="I65" s="101">
        <f t="shared" si="9"/>
        <v>7.9806759939049732</v>
      </c>
      <c r="J65" s="50">
        <f t="shared" si="4"/>
        <v>21071.869809823762</v>
      </c>
    </row>
    <row r="66" spans="1:10" x14ac:dyDescent="0.3">
      <c r="A66" s="26">
        <v>1937</v>
      </c>
      <c r="B66" s="18" t="s">
        <v>2</v>
      </c>
      <c r="C66" s="108">
        <v>64425</v>
      </c>
      <c r="D66" s="18" t="s">
        <v>2</v>
      </c>
      <c r="E66" s="43">
        <f t="shared" si="10"/>
        <v>841881.12784366333</v>
      </c>
      <c r="F66" s="18" t="s">
        <v>2</v>
      </c>
      <c r="G66" s="101">
        <f t="shared" si="8"/>
        <v>3.3097609082599622</v>
      </c>
      <c r="H66" s="18" t="s">
        <v>2</v>
      </c>
      <c r="I66" s="101">
        <f t="shared" si="9"/>
        <v>3.3097609082599622</v>
      </c>
      <c r="J66" s="50">
        <f t="shared" si="4"/>
        <v>21769.298319428741</v>
      </c>
    </row>
    <row r="67" spans="1:10" x14ac:dyDescent="0.3">
      <c r="A67" s="26">
        <v>1938</v>
      </c>
      <c r="B67" s="18" t="s">
        <v>2</v>
      </c>
      <c r="C67" s="108">
        <v>65469</v>
      </c>
      <c r="D67" s="18" t="s">
        <v>2</v>
      </c>
      <c r="E67" s="43">
        <f t="shared" si="10"/>
        <v>855523.71841360943</v>
      </c>
      <c r="F67" s="18" t="s">
        <v>2</v>
      </c>
      <c r="G67" s="101">
        <f t="shared" si="8"/>
        <v>1.6204889406286282</v>
      </c>
      <c r="H67" s="18" t="s">
        <v>2</v>
      </c>
      <c r="I67" s="101">
        <f t="shared" si="9"/>
        <v>1.6204889406286282</v>
      </c>
      <c r="J67" s="50">
        <f t="shared" si="4"/>
        <v>22122.067391147539</v>
      </c>
    </row>
    <row r="68" spans="1:10" x14ac:dyDescent="0.3">
      <c r="A68" s="26">
        <v>1939</v>
      </c>
      <c r="B68" s="18" t="s">
        <v>2</v>
      </c>
      <c r="C68" s="108">
        <v>68989</v>
      </c>
      <c r="D68" s="18" t="s">
        <v>2</v>
      </c>
      <c r="E68" s="43">
        <f t="shared" si="10"/>
        <v>901521.72493296838</v>
      </c>
      <c r="F68" s="18" t="s">
        <v>2</v>
      </c>
      <c r="G68" s="101">
        <f t="shared" si="8"/>
        <v>5.3765904473873194</v>
      </c>
      <c r="H68" s="18" t="s">
        <v>2</v>
      </c>
      <c r="I68" s="101">
        <f t="shared" si="9"/>
        <v>5.3765904473873194</v>
      </c>
      <c r="J68" s="50">
        <f t="shared" si="4"/>
        <v>23311.480353264564</v>
      </c>
    </row>
    <row r="69" spans="1:10" x14ac:dyDescent="0.3">
      <c r="A69" s="26">
        <v>1940</v>
      </c>
      <c r="B69" s="18" t="s">
        <v>2</v>
      </c>
      <c r="C69" s="108">
        <v>69941</v>
      </c>
      <c r="D69" s="18" t="s">
        <v>2</v>
      </c>
      <c r="E69" s="43">
        <f t="shared" si="10"/>
        <v>913962.09487797692</v>
      </c>
      <c r="F69" s="18" t="s">
        <v>2</v>
      </c>
      <c r="G69" s="101">
        <f t="shared" si="8"/>
        <v>1.3799301337894532</v>
      </c>
      <c r="H69" s="18" t="s">
        <v>2</v>
      </c>
      <c r="I69" s="101">
        <f t="shared" si="9"/>
        <v>1.3799301337894532</v>
      </c>
      <c r="J69" s="50">
        <f t="shared" si="4"/>
        <v>23633.162495291668</v>
      </c>
    </row>
    <row r="70" spans="1:10" x14ac:dyDescent="0.3">
      <c r="A70" s="26">
        <v>1941</v>
      </c>
      <c r="B70" s="18" t="s">
        <v>2</v>
      </c>
      <c r="C70" s="108">
        <v>76753</v>
      </c>
      <c r="D70" s="18" t="s">
        <v>2</v>
      </c>
      <c r="E70" s="43">
        <f t="shared" si="10"/>
        <v>1002978.6915853271</v>
      </c>
      <c r="F70" s="18" t="s">
        <v>2</v>
      </c>
      <c r="G70" s="101">
        <f t="shared" si="8"/>
        <v>9.7396376946283336</v>
      </c>
      <c r="H70" s="18" t="s">
        <v>2</v>
      </c>
      <c r="I70" s="101">
        <f t="shared" si="9"/>
        <v>9.7396376946283336</v>
      </c>
      <c r="J70" s="50">
        <f t="shared" si="4"/>
        <v>25934.946898115861</v>
      </c>
    </row>
    <row r="71" spans="1:10" x14ac:dyDescent="0.3">
      <c r="A71" s="26">
        <v>1942</v>
      </c>
      <c r="B71" s="18" t="s">
        <v>2</v>
      </c>
      <c r="C71" s="108">
        <v>81059</v>
      </c>
      <c r="D71" s="18" t="s">
        <v>2</v>
      </c>
      <c r="E71" s="43">
        <f t="shared" si="10"/>
        <v>1059247.843878611</v>
      </c>
      <c r="F71" s="18" t="s">
        <v>2</v>
      </c>
      <c r="G71" s="101">
        <f t="shared" si="8"/>
        <v>5.6102041614008558</v>
      </c>
      <c r="H71" s="18" t="s">
        <v>2</v>
      </c>
      <c r="I71" s="101">
        <f t="shared" si="9"/>
        <v>5.6102041614008558</v>
      </c>
      <c r="J71" s="50">
        <f t="shared" si="4"/>
        <v>27389.950368251059</v>
      </c>
    </row>
    <row r="72" spans="1:10" x14ac:dyDescent="0.3">
      <c r="A72" s="26">
        <v>1943</v>
      </c>
      <c r="B72" s="18" t="s">
        <v>2</v>
      </c>
      <c r="C72" s="108">
        <v>84061</v>
      </c>
      <c r="D72" s="18" t="s">
        <v>2</v>
      </c>
      <c r="E72" s="43">
        <f t="shared" si="10"/>
        <v>1098476.8255749505</v>
      </c>
      <c r="F72" s="18" t="s">
        <v>2</v>
      </c>
      <c r="G72" s="101">
        <f t="shared" si="8"/>
        <v>3.7034752464254472</v>
      </c>
      <c r="H72" s="18" t="s">
        <v>2</v>
      </c>
      <c r="I72" s="101">
        <f t="shared" si="9"/>
        <v>3.7034752464254472</v>
      </c>
      <c r="J72" s="50">
        <f t="shared" si="4"/>
        <v>28404.330400147453</v>
      </c>
    </row>
    <row r="73" spans="1:10" x14ac:dyDescent="0.3">
      <c r="A73" s="26">
        <v>1944</v>
      </c>
      <c r="B73" s="18" t="s">
        <v>2</v>
      </c>
      <c r="C73" s="108">
        <v>90923</v>
      </c>
      <c r="D73" s="18" t="s">
        <v>2</v>
      </c>
      <c r="E73" s="43">
        <f t="shared" si="10"/>
        <v>1188146.8030567234</v>
      </c>
      <c r="F73" s="18" t="s">
        <v>2</v>
      </c>
      <c r="G73" s="101">
        <f t="shared" si="8"/>
        <v>8.1631196393095564</v>
      </c>
      <c r="H73" s="18" t="s">
        <v>2</v>
      </c>
      <c r="I73" s="101">
        <f t="shared" si="9"/>
        <v>8.1631196393095564</v>
      </c>
      <c r="J73" s="50">
        <f t="shared" si="4"/>
        <v>30723.009873456267</v>
      </c>
    </row>
    <row r="74" spans="1:10" x14ac:dyDescent="0.3">
      <c r="A74" s="26">
        <v>1945</v>
      </c>
      <c r="B74" s="18" t="s">
        <v>2</v>
      </c>
      <c r="C74" s="108">
        <v>93779</v>
      </c>
      <c r="D74" s="18" t="s">
        <v>2</v>
      </c>
      <c r="E74" s="43">
        <f t="shared" si="10"/>
        <v>1225467.9128917488</v>
      </c>
      <c r="F74" s="18" t="s">
        <v>2</v>
      </c>
      <c r="G74" s="101">
        <f t="shared" si="8"/>
        <v>3.141119408730475</v>
      </c>
      <c r="H74" s="18" t="s">
        <v>2</v>
      </c>
      <c r="I74" s="101">
        <f t="shared" si="9"/>
        <v>3.141119408730475</v>
      </c>
      <c r="J74" s="50">
        <f t="shared" si="4"/>
        <v>31688.05629953758</v>
      </c>
    </row>
    <row r="75" spans="1:10" x14ac:dyDescent="0.3">
      <c r="A75" s="26">
        <v>1946</v>
      </c>
      <c r="B75" s="18" t="s">
        <v>2</v>
      </c>
      <c r="C75" s="108">
        <v>99942</v>
      </c>
      <c r="D75" s="18" t="s">
        <v>2</v>
      </c>
      <c r="E75" s="43">
        <f t="shared" si="10"/>
        <v>1306003.6271470923</v>
      </c>
      <c r="F75" s="18" t="s">
        <v>2</v>
      </c>
      <c r="G75" s="101">
        <f t="shared" si="8"/>
        <v>6.5718337794175685</v>
      </c>
      <c r="H75" s="18" t="s">
        <v>2</v>
      </c>
      <c r="I75" s="101">
        <f t="shared" si="9"/>
        <v>6.5718337794175685</v>
      </c>
      <c r="J75" s="50">
        <f t="shared" si="4"/>
        <v>33770.542687471447</v>
      </c>
    </row>
    <row r="76" spans="1:10" x14ac:dyDescent="0.3">
      <c r="A76" s="26">
        <v>1947</v>
      </c>
      <c r="B76" s="18" t="s">
        <v>2</v>
      </c>
      <c r="C76" s="108">
        <v>103384</v>
      </c>
      <c r="D76" s="18" t="s">
        <v>2</v>
      </c>
      <c r="E76" s="43">
        <f t="shared" si="10"/>
        <v>1350982.3596583519</v>
      </c>
      <c r="F76" s="18" t="s">
        <v>2</v>
      </c>
      <c r="G76" s="101">
        <f t="shared" si="8"/>
        <v>3.4439975185607707</v>
      </c>
      <c r="H76" s="18" t="s">
        <v>2</v>
      </c>
      <c r="I76" s="101">
        <f t="shared" si="9"/>
        <v>3.4439975185607707</v>
      </c>
      <c r="J76" s="50">
        <f t="shared" si="4"/>
        <v>34933.59933963247</v>
      </c>
    </row>
    <row r="77" spans="1:10" x14ac:dyDescent="0.3">
      <c r="A77" s="26">
        <v>1948</v>
      </c>
      <c r="B77" s="18" t="s">
        <v>2</v>
      </c>
      <c r="C77" s="108">
        <v>107644</v>
      </c>
      <c r="D77" s="18" t="s">
        <v>2</v>
      </c>
      <c r="E77" s="43">
        <f t="shared" si="10"/>
        <v>1406650.401639167</v>
      </c>
      <c r="F77" s="18" t="s">
        <v>2</v>
      </c>
      <c r="G77" s="101">
        <f t="shared" si="8"/>
        <v>4.1205602414300158</v>
      </c>
      <c r="H77" s="18" t="s">
        <v>2</v>
      </c>
      <c r="I77" s="101">
        <f t="shared" si="9"/>
        <v>4.1205602414300158</v>
      </c>
      <c r="J77" s="50">
        <f t="shared" si="4"/>
        <v>36373.059344921821</v>
      </c>
    </row>
    <row r="78" spans="1:10" x14ac:dyDescent="0.3">
      <c r="A78" s="26">
        <v>1949</v>
      </c>
      <c r="B78" s="18" t="s">
        <v>2</v>
      </c>
      <c r="C78" s="108">
        <v>113544</v>
      </c>
      <c r="D78" s="18" t="s">
        <v>2</v>
      </c>
      <c r="E78" s="43">
        <f t="shared" si="10"/>
        <v>1483749.3330210468</v>
      </c>
      <c r="F78" s="18" t="s">
        <v>2</v>
      </c>
      <c r="G78" s="101">
        <f t="shared" si="8"/>
        <v>5.4810300620564023</v>
      </c>
      <c r="H78" s="18" t="s">
        <v>2</v>
      </c>
      <c r="I78" s="101">
        <f t="shared" si="9"/>
        <v>5.4810300620564023</v>
      </c>
      <c r="J78" s="50">
        <f>J79/(1+(I79/100))</f>
        <v>38366.677662106602</v>
      </c>
    </row>
    <row r="79" spans="1:10" x14ac:dyDescent="0.3">
      <c r="A79" s="26">
        <v>1950</v>
      </c>
      <c r="B79" s="18" t="s">
        <v>2</v>
      </c>
      <c r="C79" s="108">
        <v>124779</v>
      </c>
      <c r="D79" s="18" t="s">
        <v>2</v>
      </c>
      <c r="E79" s="43">
        <f t="shared" si="10"/>
        <v>1630563.9930338301</v>
      </c>
      <c r="F79" s="18" t="s">
        <v>2</v>
      </c>
      <c r="G79" s="101">
        <f t="shared" si="8"/>
        <v>9.8948425280067642</v>
      </c>
      <c r="H79" s="18" t="s">
        <v>2</v>
      </c>
      <c r="I79" s="101">
        <f t="shared" si="9"/>
        <v>9.8948425280067642</v>
      </c>
      <c r="J79" s="49">
        <v>42163</v>
      </c>
    </row>
    <row r="80" spans="1:10" x14ac:dyDescent="0.3">
      <c r="A80" s="26">
        <v>1951</v>
      </c>
      <c r="B80" s="18" t="s">
        <v>2</v>
      </c>
      <c r="C80" s="108">
        <v>134429</v>
      </c>
      <c r="D80" s="18" t="s">
        <v>2</v>
      </c>
      <c r="E80" s="43">
        <f t="shared" si="10"/>
        <v>1756666.4824974134</v>
      </c>
      <c r="F80" s="18" t="s">
        <v>2</v>
      </c>
      <c r="G80" s="107">
        <f t="shared" si="8"/>
        <v>7.7336731341010934</v>
      </c>
      <c r="H80" s="18" t="s">
        <v>2</v>
      </c>
      <c r="I80" s="101">
        <f t="shared" si="9"/>
        <v>7.7336731341010934</v>
      </c>
      <c r="J80" s="50">
        <f>J79*(1+(I80/100))</f>
        <v>45423.748603531043</v>
      </c>
    </row>
    <row r="81" spans="1:10" x14ac:dyDescent="0.3">
      <c r="A81" s="26">
        <v>1952</v>
      </c>
      <c r="B81" s="18" t="s">
        <v>2</v>
      </c>
      <c r="C81" s="108">
        <v>139775</v>
      </c>
      <c r="D81" s="18" t="s">
        <v>2</v>
      </c>
      <c r="E81" s="43">
        <f t="shared" si="10"/>
        <v>1826525.9548986896</v>
      </c>
      <c r="F81" s="18" t="s">
        <v>2</v>
      </c>
      <c r="G81" s="107">
        <f t="shared" si="8"/>
        <v>3.9768204777242966</v>
      </c>
      <c r="H81" s="18" t="s">
        <v>2</v>
      </c>
      <c r="I81" s="101">
        <f t="shared" si="9"/>
        <v>3.9768204777242966</v>
      </c>
      <c r="J81" s="50">
        <f t="shared" ref="J81:J138" si="11">J80*(1+(I81/100))</f>
        <v>47230.169539746268</v>
      </c>
    </row>
    <row r="82" spans="1:10" x14ac:dyDescent="0.3">
      <c r="A82" s="26">
        <v>1953</v>
      </c>
      <c r="B82" s="18" t="s">
        <v>2</v>
      </c>
      <c r="C82" s="108">
        <v>140158</v>
      </c>
      <c r="D82" s="18" t="s">
        <v>2</v>
      </c>
      <c r="E82" s="43">
        <f>E83/(1+(I83/100))</f>
        <v>1831530.8516307673</v>
      </c>
      <c r="F82" s="18" t="s">
        <v>2</v>
      </c>
      <c r="G82" s="107">
        <f t="shared" si="8"/>
        <v>0.27401180468609176</v>
      </c>
      <c r="H82" s="18" t="s">
        <v>2</v>
      </c>
      <c r="I82" s="101">
        <f t="shared" si="9"/>
        <v>0.27401180468609176</v>
      </c>
      <c r="J82" s="50">
        <f t="shared" si="11"/>
        <v>47359.585779658424</v>
      </c>
    </row>
    <row r="83" spans="1:10" x14ac:dyDescent="0.3">
      <c r="A83" s="26">
        <v>1954</v>
      </c>
      <c r="B83" s="18" t="s">
        <v>2</v>
      </c>
      <c r="C83" s="108">
        <v>154168</v>
      </c>
      <c r="D83" s="18" t="s">
        <v>2</v>
      </c>
      <c r="E83" s="43">
        <f t="shared" si="10"/>
        <v>2014608.1446240109</v>
      </c>
      <c r="F83" s="18" t="s">
        <v>2</v>
      </c>
      <c r="G83" s="107">
        <f t="shared" ref="G83:G99" si="12">((C83/C82)-1)*100</f>
        <v>9.9958618130966403</v>
      </c>
      <c r="H83" s="18" t="s">
        <v>2</v>
      </c>
      <c r="I83" s="101">
        <f t="shared" si="9"/>
        <v>9.9958618130966403</v>
      </c>
      <c r="J83" s="50">
        <f t="shared" si="11"/>
        <v>52093.584529448046</v>
      </c>
    </row>
    <row r="84" spans="1:10" x14ac:dyDescent="0.3">
      <c r="A84" s="26">
        <v>1955</v>
      </c>
      <c r="B84" s="18" t="s">
        <v>2</v>
      </c>
      <c r="C84" s="108">
        <v>167270</v>
      </c>
      <c r="D84" s="18" t="s">
        <v>2</v>
      </c>
      <c r="E84" s="43">
        <f>E85/(1+(I85/100))</f>
        <v>2185820.0427537379</v>
      </c>
      <c r="F84" s="18" t="s">
        <v>2</v>
      </c>
      <c r="G84" s="107">
        <f t="shared" si="12"/>
        <v>8.4985210938716129</v>
      </c>
      <c r="H84" s="18" t="s">
        <v>2</v>
      </c>
      <c r="I84" s="101">
        <f t="shared" si="9"/>
        <v>8.4985210938716129</v>
      </c>
      <c r="J84" s="50">
        <f t="shared" si="11"/>
        <v>56520.768799237027</v>
      </c>
    </row>
    <row r="85" spans="1:10" ht="15.9" customHeight="1" x14ac:dyDescent="0.3">
      <c r="A85" s="26">
        <v>1956</v>
      </c>
      <c r="B85" s="18" t="s">
        <v>2</v>
      </c>
      <c r="C85" s="108">
        <v>178706</v>
      </c>
      <c r="D85" s="18" t="s">
        <v>2</v>
      </c>
      <c r="E85" s="43">
        <f t="shared" si="10"/>
        <v>2335261.2934797006</v>
      </c>
      <c r="F85" s="18" t="s">
        <v>2</v>
      </c>
      <c r="G85" s="107">
        <f t="shared" si="12"/>
        <v>6.8368506008250174</v>
      </c>
      <c r="H85" s="18" t="s">
        <v>2</v>
      </c>
      <c r="I85" s="101">
        <f t="shared" si="9"/>
        <v>6.8368506008250174</v>
      </c>
      <c r="J85" s="50">
        <f t="shared" si="11"/>
        <v>60385.009320478581</v>
      </c>
    </row>
    <row r="86" spans="1:10" x14ac:dyDescent="0.3">
      <c r="A86" s="26">
        <v>1957</v>
      </c>
      <c r="B86" s="18" t="s">
        <v>2</v>
      </c>
      <c r="C86" s="108">
        <v>192243</v>
      </c>
      <c r="D86" s="18" t="s">
        <v>2</v>
      </c>
      <c r="E86" s="43">
        <f t="shared" si="10"/>
        <v>2512157.6043469058</v>
      </c>
      <c r="F86" s="18" t="s">
        <v>2</v>
      </c>
      <c r="G86" s="107">
        <f t="shared" si="12"/>
        <v>7.5750114713551975</v>
      </c>
      <c r="H86" s="18" t="s">
        <v>2</v>
      </c>
      <c r="I86" s="101">
        <f t="shared" si="9"/>
        <v>7.5750114713551975</v>
      </c>
      <c r="J86" s="50">
        <f t="shared" si="11"/>
        <v>64959.18070348374</v>
      </c>
    </row>
    <row r="87" spans="1:10" x14ac:dyDescent="0.3">
      <c r="A87" s="26">
        <v>1958</v>
      </c>
      <c r="B87" s="18" t="s">
        <v>2</v>
      </c>
      <c r="C87" s="108">
        <v>202467</v>
      </c>
      <c r="D87" s="18" t="s">
        <v>2</v>
      </c>
      <c r="E87" s="43">
        <f t="shared" si="10"/>
        <v>2645760.905100862</v>
      </c>
      <c r="F87" s="18" t="s">
        <v>2</v>
      </c>
      <c r="G87" s="107">
        <f t="shared" si="12"/>
        <v>5.3182690657137099</v>
      </c>
      <c r="H87" s="18" t="s">
        <v>2</v>
      </c>
      <c r="I87" s="101">
        <f t="shared" si="9"/>
        <v>5.3182690657137099</v>
      </c>
      <c r="J87" s="50">
        <f t="shared" si="11"/>
        <v>68413.884716178189</v>
      </c>
    </row>
    <row r="88" spans="1:10" x14ac:dyDescent="0.3">
      <c r="A88" s="26">
        <v>1959</v>
      </c>
      <c r="B88" s="18" t="s">
        <v>2</v>
      </c>
      <c r="C88" s="108">
        <v>208523</v>
      </c>
      <c r="D88" s="18" t="s">
        <v>2</v>
      </c>
      <c r="E88" s="43">
        <f t="shared" ref="E88:E108" si="13">E89/(1+(I89/100))</f>
        <v>2724898.3844989408</v>
      </c>
      <c r="F88" s="18" t="s">
        <v>2</v>
      </c>
      <c r="G88" s="107">
        <f t="shared" si="12"/>
        <v>2.9911047232388466</v>
      </c>
      <c r="H88" s="18" t="s">
        <v>2</v>
      </c>
      <c r="I88" s="101">
        <f t="shared" si="9"/>
        <v>2.9911047232388466</v>
      </c>
      <c r="J88" s="50">
        <f t="shared" si="11"/>
        <v>70460.21565327498</v>
      </c>
    </row>
    <row r="89" spans="1:10" x14ac:dyDescent="0.3">
      <c r="A89" s="26">
        <v>1960</v>
      </c>
      <c r="B89" s="18" t="s">
        <v>2</v>
      </c>
      <c r="C89" s="108">
        <v>225448</v>
      </c>
      <c r="D89" s="106">
        <v>1252293</v>
      </c>
      <c r="E89" s="42">
        <f t="shared" si="13"/>
        <v>2946067.7766410285</v>
      </c>
      <c r="F89" s="18" t="s">
        <v>2</v>
      </c>
      <c r="G89" s="107">
        <f t="shared" si="12"/>
        <v>8.1166106376754588</v>
      </c>
      <c r="H89" s="18" t="s">
        <v>2</v>
      </c>
      <c r="I89" s="101">
        <f t="shared" si="9"/>
        <v>8.1166106376754588</v>
      </c>
      <c r="J89" s="50">
        <f t="shared" si="11"/>
        <v>76179.19701231776</v>
      </c>
    </row>
    <row r="90" spans="1:10" x14ac:dyDescent="0.3">
      <c r="A90" s="26">
        <v>1961</v>
      </c>
      <c r="B90" s="18" t="s">
        <v>2</v>
      </c>
      <c r="C90" s="75">
        <v>236562</v>
      </c>
      <c r="D90" s="106">
        <v>1306383</v>
      </c>
      <c r="E90" s="42">
        <f t="shared" si="13"/>
        <v>3073316.5962371714</v>
      </c>
      <c r="F90" s="18" t="s">
        <v>2</v>
      </c>
      <c r="G90" s="37">
        <f>((C90/C89)-1)*100</f>
        <v>4.929739895674401</v>
      </c>
      <c r="H90" s="21">
        <f t="shared" ref="H90:H119" si="14">((D90/D89)-1)*100</f>
        <v>4.3192767187870462</v>
      </c>
      <c r="I90" s="103">
        <f>H90</f>
        <v>4.3192767187870462</v>
      </c>
      <c r="J90" s="50">
        <f t="shared" si="11"/>
        <v>79469.587333429721</v>
      </c>
    </row>
    <row r="91" spans="1:10" x14ac:dyDescent="0.3">
      <c r="A91" s="26">
        <v>1962</v>
      </c>
      <c r="B91" s="18" t="s">
        <v>2</v>
      </c>
      <c r="C91" s="75">
        <v>247615</v>
      </c>
      <c r="D91" s="106">
        <v>1364631</v>
      </c>
      <c r="E91" s="42">
        <f t="shared" si="13"/>
        <v>3210347.2718488588</v>
      </c>
      <c r="F91" s="18" t="s">
        <v>2</v>
      </c>
      <c r="G91" s="37">
        <f t="shared" si="12"/>
        <v>4.6723480525189931</v>
      </c>
      <c r="H91" s="21">
        <f t="shared" si="14"/>
        <v>4.4587230544181899</v>
      </c>
      <c r="I91" s="103">
        <f t="shared" ref="I91:I109" si="15">H91</f>
        <v>4.4587230544181899</v>
      </c>
      <c r="J91" s="50">
        <f t="shared" si="11"/>
        <v>83012.916145116353</v>
      </c>
    </row>
    <row r="92" spans="1:10" x14ac:dyDescent="0.3">
      <c r="A92" s="26">
        <v>1963</v>
      </c>
      <c r="B92" s="18" t="s">
        <v>2</v>
      </c>
      <c r="C92" s="75">
        <v>267396</v>
      </c>
      <c r="D92" s="106">
        <v>1467653</v>
      </c>
      <c r="E92" s="42">
        <f t="shared" si="13"/>
        <v>3452710.5163013251</v>
      </c>
      <c r="F92" s="18" t="s">
        <v>2</v>
      </c>
      <c r="G92" s="37">
        <f t="shared" si="12"/>
        <v>7.9886113523009561</v>
      </c>
      <c r="H92" s="21">
        <f t="shared" si="14"/>
        <v>7.5494401050540505</v>
      </c>
      <c r="I92" s="103">
        <f t="shared" si="15"/>
        <v>7.5494401050540505</v>
      </c>
      <c r="J92" s="50">
        <f t="shared" si="11"/>
        <v>89279.926528950658</v>
      </c>
    </row>
    <row r="93" spans="1:10" x14ac:dyDescent="0.3">
      <c r="A93" s="26">
        <v>1964</v>
      </c>
      <c r="B93" s="18" t="s">
        <v>2</v>
      </c>
      <c r="C93" s="75">
        <v>298662</v>
      </c>
      <c r="D93" s="106">
        <v>1629151</v>
      </c>
      <c r="E93" s="42">
        <f t="shared" si="13"/>
        <v>3832640.8151946133</v>
      </c>
      <c r="F93" s="18" t="s">
        <v>2</v>
      </c>
      <c r="G93" s="37">
        <f t="shared" si="12"/>
        <v>11.692770273302511</v>
      </c>
      <c r="H93" s="21">
        <f t="shared" si="14"/>
        <v>11.003827198935978</v>
      </c>
      <c r="I93" s="103">
        <f t="shared" si="15"/>
        <v>11.003827198935978</v>
      </c>
      <c r="J93" s="50">
        <f t="shared" si="11"/>
        <v>99104.135367533396</v>
      </c>
    </row>
    <row r="94" spans="1:10" x14ac:dyDescent="0.3">
      <c r="A94" s="26">
        <v>1965</v>
      </c>
      <c r="B94" s="18" t="s">
        <v>2</v>
      </c>
      <c r="C94" s="75">
        <v>318030</v>
      </c>
      <c r="D94" s="106">
        <v>1729324</v>
      </c>
      <c r="E94" s="42">
        <f t="shared" si="13"/>
        <v>4068301.6768216146</v>
      </c>
      <c r="F94" s="18" t="s">
        <v>2</v>
      </c>
      <c r="G94" s="37">
        <f t="shared" si="12"/>
        <v>6.4849227554894862</v>
      </c>
      <c r="H94" s="21">
        <f t="shared" si="14"/>
        <v>6.1487854716966162</v>
      </c>
      <c r="I94" s="103">
        <f t="shared" si="15"/>
        <v>6.1487854716966162</v>
      </c>
      <c r="J94" s="50">
        <f t="shared" si="11"/>
        <v>105197.83604486284</v>
      </c>
    </row>
    <row r="95" spans="1:10" x14ac:dyDescent="0.3">
      <c r="A95" s="26">
        <v>1966</v>
      </c>
      <c r="B95" s="18" t="s">
        <v>2</v>
      </c>
      <c r="C95" s="75">
        <v>340074</v>
      </c>
      <c r="D95" s="106">
        <v>1834746</v>
      </c>
      <c r="E95" s="42">
        <f t="shared" si="13"/>
        <v>4316311.0142123457</v>
      </c>
      <c r="F95" s="18" t="s">
        <v>2</v>
      </c>
      <c r="G95" s="37">
        <f t="shared" si="12"/>
        <v>6.9314215640033927</v>
      </c>
      <c r="H95" s="21">
        <f t="shared" si="14"/>
        <v>6.0961393006747189</v>
      </c>
      <c r="I95" s="103">
        <f t="shared" si="15"/>
        <v>6.0961393006747189</v>
      </c>
      <c r="J95" s="50">
        <f t="shared" si="11"/>
        <v>111610.84267145308</v>
      </c>
    </row>
    <row r="96" spans="1:10" x14ac:dyDescent="0.3">
      <c r="A96" s="26">
        <v>1967</v>
      </c>
      <c r="B96" s="18" t="s">
        <v>2</v>
      </c>
      <c r="C96" s="75">
        <v>361397</v>
      </c>
      <c r="D96" s="106">
        <v>1942169</v>
      </c>
      <c r="E96" s="42">
        <f t="shared" si="13"/>
        <v>4569027.7815903556</v>
      </c>
      <c r="F96" s="18" t="s">
        <v>2</v>
      </c>
      <c r="G96" s="37">
        <f t="shared" si="12"/>
        <v>6.2701059181236918</v>
      </c>
      <c r="H96" s="21">
        <f t="shared" si="14"/>
        <v>5.8549248778850149</v>
      </c>
      <c r="I96" s="103">
        <f t="shared" si="15"/>
        <v>5.8549248778850149</v>
      </c>
      <c r="J96" s="50">
        <f t="shared" si="11"/>
        <v>118145.57366544109</v>
      </c>
    </row>
    <row r="97" spans="1:10" x14ac:dyDescent="0.3">
      <c r="A97" s="26">
        <v>1968</v>
      </c>
      <c r="B97" s="18" t="s">
        <v>2</v>
      </c>
      <c r="C97" s="75">
        <v>390799</v>
      </c>
      <c r="D97" s="106">
        <v>2125185</v>
      </c>
      <c r="E97" s="42">
        <f t="shared" si="13"/>
        <v>4999580.0087526366</v>
      </c>
      <c r="F97" s="18" t="s">
        <v>2</v>
      </c>
      <c r="G97" s="37">
        <f t="shared" si="12"/>
        <v>8.1356513750805881</v>
      </c>
      <c r="H97" s="21">
        <f t="shared" si="14"/>
        <v>9.4232788186815917</v>
      </c>
      <c r="I97" s="103">
        <f t="shared" si="15"/>
        <v>9.4232788186815917</v>
      </c>
      <c r="J97" s="50">
        <f t="shared" si="11"/>
        <v>129278.76048386646</v>
      </c>
    </row>
    <row r="98" spans="1:10" x14ac:dyDescent="0.3">
      <c r="A98" s="26">
        <v>1969</v>
      </c>
      <c r="B98" s="18" t="s">
        <v>2</v>
      </c>
      <c r="C98" s="75">
        <v>415512</v>
      </c>
      <c r="D98" s="106">
        <v>2197837</v>
      </c>
      <c r="E98" s="42">
        <f t="shared" si="13"/>
        <v>5170496.6521488102</v>
      </c>
      <c r="F98" s="18" t="s">
        <v>2</v>
      </c>
      <c r="G98" s="37">
        <f t="shared" si="12"/>
        <v>6.3237111660981782</v>
      </c>
      <c r="H98" s="21">
        <f t="shared" si="14"/>
        <v>3.4186200260212685</v>
      </c>
      <c r="I98" s="103">
        <f t="shared" si="15"/>
        <v>3.4186200260212685</v>
      </c>
      <c r="J98" s="50">
        <f t="shared" si="11"/>
        <v>133698.31007915997</v>
      </c>
    </row>
    <row r="99" spans="1:10" x14ac:dyDescent="0.3">
      <c r="A99" s="26">
        <v>1970</v>
      </c>
      <c r="B99" s="18" t="s">
        <v>2</v>
      </c>
      <c r="C99" s="75">
        <v>444271</v>
      </c>
      <c r="D99" s="106">
        <v>2340751</v>
      </c>
      <c r="E99" s="42">
        <f t="shared" si="13"/>
        <v>5506707.371390135</v>
      </c>
      <c r="F99" s="18" t="s">
        <v>2</v>
      </c>
      <c r="G99" s="37">
        <f t="shared" si="12"/>
        <v>6.9213404185679339</v>
      </c>
      <c r="H99" s="21">
        <f t="shared" si="14"/>
        <v>6.5024840331653344</v>
      </c>
      <c r="I99" s="103">
        <f t="shared" si="15"/>
        <v>6.5024840331653344</v>
      </c>
      <c r="J99" s="50">
        <f t="shared" si="11"/>
        <v>142392.02134466922</v>
      </c>
    </row>
    <row r="100" spans="1:10" x14ac:dyDescent="0.3">
      <c r="A100" s="26">
        <v>1971</v>
      </c>
      <c r="B100" s="18" t="s">
        <v>2</v>
      </c>
      <c r="C100" s="18" t="s">
        <v>2</v>
      </c>
      <c r="D100" s="106">
        <v>2428821</v>
      </c>
      <c r="E100" s="42">
        <f t="shared" si="13"/>
        <v>5713895.4568372108</v>
      </c>
      <c r="F100" s="18" t="s">
        <v>2</v>
      </c>
      <c r="G100" s="18" t="s">
        <v>2</v>
      </c>
      <c r="H100" s="21">
        <f t="shared" si="14"/>
        <v>3.7624676866526929</v>
      </c>
      <c r="I100" s="103">
        <f t="shared" si="15"/>
        <v>3.7624676866526929</v>
      </c>
      <c r="J100" s="50">
        <f t="shared" si="11"/>
        <v>147749.47513613402</v>
      </c>
    </row>
    <row r="101" spans="1:10" x14ac:dyDescent="0.3">
      <c r="A101" s="26">
        <v>1972</v>
      </c>
      <c r="B101" s="18" t="s">
        <v>2</v>
      </c>
      <c r="C101" s="18" t="s">
        <v>2</v>
      </c>
      <c r="D101" s="106">
        <v>2628684</v>
      </c>
      <c r="E101" s="42">
        <f t="shared" si="13"/>
        <v>6184080.9038873864</v>
      </c>
      <c r="F101" s="18" t="s">
        <v>2</v>
      </c>
      <c r="G101" s="18" t="s">
        <v>2</v>
      </c>
      <c r="H101" s="21">
        <f t="shared" si="14"/>
        <v>8.2288073102134707</v>
      </c>
      <c r="I101" s="103">
        <f t="shared" si="15"/>
        <v>8.2288073102134707</v>
      </c>
      <c r="J101" s="50">
        <f t="shared" si="11"/>
        <v>159907.49474693826</v>
      </c>
    </row>
    <row r="102" spans="1:10" x14ac:dyDescent="0.3">
      <c r="A102" s="26">
        <v>1973</v>
      </c>
      <c r="B102" s="18" t="s">
        <v>2</v>
      </c>
      <c r="C102" s="18" t="s">
        <v>2</v>
      </c>
      <c r="D102" s="106">
        <v>2835328</v>
      </c>
      <c r="E102" s="42">
        <f t="shared" si="13"/>
        <v>6670218.9160268856</v>
      </c>
      <c r="F102" s="18" t="s">
        <v>2</v>
      </c>
      <c r="G102" s="18" t="s">
        <v>2</v>
      </c>
      <c r="H102" s="21">
        <f t="shared" si="14"/>
        <v>7.8611198607364097</v>
      </c>
      <c r="I102" s="103">
        <f t="shared" si="15"/>
        <v>7.8611198607364097</v>
      </c>
      <c r="J102" s="50">
        <f t="shared" si="11"/>
        <v>172478.01457529585</v>
      </c>
    </row>
    <row r="103" spans="1:10" x14ac:dyDescent="0.3">
      <c r="A103" s="26">
        <v>1974</v>
      </c>
      <c r="B103" s="18" t="s">
        <v>2</v>
      </c>
      <c r="C103" s="18" t="s">
        <v>2</v>
      </c>
      <c r="D103" s="106">
        <v>2999120</v>
      </c>
      <c r="E103" s="42">
        <f t="shared" si="13"/>
        <v>7055545.9387536654</v>
      </c>
      <c r="F103" s="18" t="s">
        <v>2</v>
      </c>
      <c r="G103" s="18" t="s">
        <v>2</v>
      </c>
      <c r="H103" s="21">
        <f t="shared" si="14"/>
        <v>5.7768272312762381</v>
      </c>
      <c r="I103" s="103">
        <f t="shared" si="15"/>
        <v>5.7768272312762381</v>
      </c>
      <c r="J103" s="50">
        <f t="shared" si="11"/>
        <v>182441.77148924614</v>
      </c>
    </row>
    <row r="104" spans="1:10" x14ac:dyDescent="0.3">
      <c r="A104" s="26">
        <v>1975</v>
      </c>
      <c r="B104" s="18" t="s">
        <v>2</v>
      </c>
      <c r="C104" s="18" t="s">
        <v>2</v>
      </c>
      <c r="D104" s="106">
        <v>3171404</v>
      </c>
      <c r="E104" s="42">
        <f t="shared" si="13"/>
        <v>7460850.7203270057</v>
      </c>
      <c r="F104" s="18" t="s">
        <v>2</v>
      </c>
      <c r="G104" s="18" t="s">
        <v>2</v>
      </c>
      <c r="H104" s="21">
        <f t="shared" si="14"/>
        <v>5.7444850489476895</v>
      </c>
      <c r="I104" s="103">
        <f t="shared" si="15"/>
        <v>5.7444850489476895</v>
      </c>
      <c r="J104" s="50">
        <f t="shared" si="11"/>
        <v>192922.1117754812</v>
      </c>
    </row>
    <row r="105" spans="1:10" x14ac:dyDescent="0.3">
      <c r="A105" s="26">
        <v>1976</v>
      </c>
      <c r="B105" s="18" t="s">
        <v>2</v>
      </c>
      <c r="C105" s="18" t="s">
        <v>2</v>
      </c>
      <c r="D105" s="106">
        <v>3311499</v>
      </c>
      <c r="E105" s="42">
        <f t="shared" si="13"/>
        <v>7790429.6329045929</v>
      </c>
      <c r="F105" s="18" t="s">
        <v>2</v>
      </c>
      <c r="G105" s="18" t="s">
        <v>2</v>
      </c>
      <c r="H105" s="21">
        <f t="shared" si="14"/>
        <v>4.4174441351527483</v>
      </c>
      <c r="I105" s="103">
        <f t="shared" si="15"/>
        <v>4.4174441351527483</v>
      </c>
      <c r="J105" s="50">
        <f t="shared" si="11"/>
        <v>201444.33828752002</v>
      </c>
    </row>
    <row r="106" spans="1:10" x14ac:dyDescent="0.3">
      <c r="A106" s="26">
        <v>1977</v>
      </c>
      <c r="B106" s="18" t="s">
        <v>2</v>
      </c>
      <c r="C106" s="18" t="s">
        <v>2</v>
      </c>
      <c r="D106" s="106">
        <v>3423780</v>
      </c>
      <c r="E106" s="42">
        <f t="shared" si="13"/>
        <v>8054575.0334051391</v>
      </c>
      <c r="F106" s="18" t="s">
        <v>2</v>
      </c>
      <c r="G106" s="18" t="s">
        <v>2</v>
      </c>
      <c r="H106" s="21">
        <f t="shared" si="14"/>
        <v>3.3906397072745564</v>
      </c>
      <c r="I106" s="103">
        <f t="shared" si="15"/>
        <v>3.3906397072745564</v>
      </c>
      <c r="J106" s="50">
        <f t="shared" si="11"/>
        <v>208274.59000955315</v>
      </c>
    </row>
    <row r="107" spans="1:10" x14ac:dyDescent="0.3">
      <c r="A107" s="26">
        <v>1978</v>
      </c>
      <c r="B107" s="18" t="s">
        <v>2</v>
      </c>
      <c r="C107" s="18" t="s">
        <v>2</v>
      </c>
      <c r="D107" s="106">
        <v>3730446</v>
      </c>
      <c r="E107" s="42">
        <f t="shared" si="13"/>
        <v>8776018.673824273</v>
      </c>
      <c r="F107" s="18" t="s">
        <v>2</v>
      </c>
      <c r="G107" s="18" t="s">
        <v>2</v>
      </c>
      <c r="H107" s="21">
        <f t="shared" si="14"/>
        <v>8.9569423269018511</v>
      </c>
      <c r="I107" s="103">
        <f t="shared" si="15"/>
        <v>8.9569423269018511</v>
      </c>
      <c r="J107" s="50">
        <f t="shared" si="11"/>
        <v>226929.62491830011</v>
      </c>
    </row>
    <row r="108" spans="1:10" x14ac:dyDescent="0.3">
      <c r="A108" s="26">
        <v>1979</v>
      </c>
      <c r="B108" s="18" t="s">
        <v>2</v>
      </c>
      <c r="C108" s="18" t="s">
        <v>2</v>
      </c>
      <c r="D108" s="106">
        <v>4092231</v>
      </c>
      <c r="E108" s="42">
        <f t="shared" si="13"/>
        <v>9627131.8961868305</v>
      </c>
      <c r="F108" s="18" t="s">
        <v>2</v>
      </c>
      <c r="G108" s="18" t="s">
        <v>2</v>
      </c>
      <c r="H108" s="21">
        <f t="shared" si="14"/>
        <v>9.6981701383695107</v>
      </c>
      <c r="I108" s="103">
        <f t="shared" si="15"/>
        <v>9.6981701383695107</v>
      </c>
      <c r="J108" s="50">
        <f t="shared" si="11"/>
        <v>248937.64603724063</v>
      </c>
    </row>
    <row r="109" spans="1:10" x14ac:dyDescent="0.3">
      <c r="A109" s="26">
        <v>1980</v>
      </c>
      <c r="B109" s="18" t="s">
        <v>2</v>
      </c>
      <c r="C109" s="18" t="s">
        <v>2</v>
      </c>
      <c r="D109" s="106">
        <v>4470077</v>
      </c>
      <c r="E109" s="42">
        <v>10516029.243000001</v>
      </c>
      <c r="F109" s="18" t="s">
        <v>2</v>
      </c>
      <c r="G109" s="18" t="s">
        <v>2</v>
      </c>
      <c r="H109" s="21">
        <f t="shared" si="14"/>
        <v>9.233251984064438</v>
      </c>
      <c r="I109" s="103">
        <f t="shared" si="15"/>
        <v>9.233251984064438</v>
      </c>
      <c r="J109" s="50">
        <f t="shared" si="11"/>
        <v>271922.68617905746</v>
      </c>
    </row>
    <row r="110" spans="1:10" x14ac:dyDescent="0.3">
      <c r="A110" s="26">
        <v>1981</v>
      </c>
      <c r="B110" s="18" t="s">
        <v>2</v>
      </c>
      <c r="C110" s="18" t="s">
        <v>2</v>
      </c>
      <c r="D110" s="75">
        <v>4862219</v>
      </c>
      <c r="E110" s="41">
        <v>11524079.102</v>
      </c>
      <c r="F110" s="105">
        <v>9.5858411545499234</v>
      </c>
      <c r="G110" s="18" t="s">
        <v>2</v>
      </c>
      <c r="H110" s="20">
        <f t="shared" si="14"/>
        <v>8.7726005614668487</v>
      </c>
      <c r="I110" s="104">
        <f>F110</f>
        <v>9.5858411545499234</v>
      </c>
      <c r="J110" s="50">
        <f t="shared" si="11"/>
        <v>297988.76293936721</v>
      </c>
    </row>
    <row r="111" spans="1:10" x14ac:dyDescent="0.3">
      <c r="A111" s="26">
        <v>1982</v>
      </c>
      <c r="B111" s="18" t="s">
        <v>2</v>
      </c>
      <c r="C111" s="18" t="s">
        <v>2</v>
      </c>
      <c r="D111" s="75">
        <v>4831689</v>
      </c>
      <c r="E111" s="41">
        <v>11518364.73</v>
      </c>
      <c r="F111" s="105">
        <v>-4.958636563859864E-2</v>
      </c>
      <c r="G111" s="18" t="s">
        <v>2</v>
      </c>
      <c r="H111" s="20">
        <f t="shared" si="14"/>
        <v>-0.62790260989890045</v>
      </c>
      <c r="I111" s="104">
        <f t="shared" ref="I111:I138" si="16">F111</f>
        <v>-4.958636563859864E-2</v>
      </c>
      <c r="J111" s="50">
        <f t="shared" si="11"/>
        <v>297841.00114181417</v>
      </c>
    </row>
    <row r="112" spans="1:10" x14ac:dyDescent="0.3">
      <c r="A112" s="26">
        <v>1983</v>
      </c>
      <c r="B112" s="18" t="s">
        <v>2</v>
      </c>
      <c r="C112" s="18" t="s">
        <v>2</v>
      </c>
      <c r="D112" s="75">
        <v>4628937</v>
      </c>
      <c r="E112" s="41">
        <v>10985740.806</v>
      </c>
      <c r="F112" s="105">
        <v>-4.624127959872304</v>
      </c>
      <c r="G112" s="18" t="s">
        <v>2</v>
      </c>
      <c r="H112" s="20">
        <f t="shared" si="14"/>
        <v>-4.1962965745518837</v>
      </c>
      <c r="I112" s="104">
        <f t="shared" si="16"/>
        <v>-4.624127959872304</v>
      </c>
      <c r="J112" s="50">
        <f t="shared" si="11"/>
        <v>284068.45213205193</v>
      </c>
    </row>
    <row r="113" spans="1:10" x14ac:dyDescent="0.3">
      <c r="A113" s="26">
        <v>1984</v>
      </c>
      <c r="B113" s="18" t="s">
        <v>2</v>
      </c>
      <c r="C113" s="18" t="s">
        <v>2</v>
      </c>
      <c r="D113" s="75">
        <v>4796050</v>
      </c>
      <c r="E113" s="41">
        <v>11371715.289999999</v>
      </c>
      <c r="F113" s="105">
        <v>3.513413349322736</v>
      </c>
      <c r="G113" s="18" t="s">
        <v>2</v>
      </c>
      <c r="H113" s="20">
        <f t="shared" si="14"/>
        <v>3.6101809119458705</v>
      </c>
      <c r="I113" s="104">
        <f t="shared" si="16"/>
        <v>3.513413349322736</v>
      </c>
      <c r="J113" s="50">
        <f t="shared" si="11"/>
        <v>294048.9510504739</v>
      </c>
    </row>
    <row r="114" spans="1:10" x14ac:dyDescent="0.3">
      <c r="A114" s="26">
        <v>1985</v>
      </c>
      <c r="B114" s="18" t="s">
        <v>2</v>
      </c>
      <c r="C114" s="18" t="s">
        <v>2</v>
      </c>
      <c r="D114" s="75">
        <v>4920430</v>
      </c>
      <c r="E114" s="41">
        <v>11589963.045</v>
      </c>
      <c r="F114" s="105">
        <v>1.9192157861349424</v>
      </c>
      <c r="G114" s="18" t="s">
        <v>2</v>
      </c>
      <c r="H114" s="20">
        <f t="shared" si="14"/>
        <v>2.5933841390310741</v>
      </c>
      <c r="I114" s="104">
        <f t="shared" si="16"/>
        <v>1.9192157861349424</v>
      </c>
      <c r="J114" s="50">
        <f t="shared" si="11"/>
        <v>299692.38493799878</v>
      </c>
    </row>
    <row r="115" spans="1:10" x14ac:dyDescent="0.3">
      <c r="A115" s="26">
        <v>1986</v>
      </c>
      <c r="B115" s="18" t="s">
        <v>2</v>
      </c>
      <c r="C115" s="18" t="s">
        <v>2</v>
      </c>
      <c r="D115" s="75">
        <v>4735721</v>
      </c>
      <c r="E115" s="41">
        <v>11134482.143999999</v>
      </c>
      <c r="F115" s="105">
        <v>-3.9299599078229885</v>
      </c>
      <c r="G115" s="18" t="s">
        <v>2</v>
      </c>
      <c r="H115" s="20">
        <f t="shared" si="14"/>
        <v>-3.7539198809860119</v>
      </c>
      <c r="I115" s="104">
        <f t="shared" si="16"/>
        <v>-3.9299599078229885</v>
      </c>
      <c r="J115" s="50">
        <f t="shared" si="11"/>
        <v>287914.59436313692</v>
      </c>
    </row>
    <row r="116" spans="1:10" x14ac:dyDescent="0.3">
      <c r="A116" s="26">
        <v>1987</v>
      </c>
      <c r="B116" s="18" t="s">
        <v>2</v>
      </c>
      <c r="C116" s="18" t="s">
        <v>2</v>
      </c>
      <c r="D116" s="75">
        <v>4823604</v>
      </c>
      <c r="E116" s="41">
        <v>11364226.954</v>
      </c>
      <c r="F116" s="105">
        <v>2.0633632263158397</v>
      </c>
      <c r="G116" s="18" t="s">
        <v>2</v>
      </c>
      <c r="H116" s="20">
        <f t="shared" si="14"/>
        <v>1.8557469918519365</v>
      </c>
      <c r="I116" s="104">
        <f t="shared" si="16"/>
        <v>2.0633632263158397</v>
      </c>
      <c r="J116" s="50">
        <f t="shared" si="11"/>
        <v>293855.3182264223</v>
      </c>
    </row>
    <row r="117" spans="1:10" x14ac:dyDescent="0.3">
      <c r="A117" s="26">
        <v>1988</v>
      </c>
      <c r="B117" s="18" t="s">
        <v>2</v>
      </c>
      <c r="C117" s="18" t="s">
        <v>2</v>
      </c>
      <c r="D117" s="75">
        <v>4883679</v>
      </c>
      <c r="E117" s="41">
        <v>11502672.925000001</v>
      </c>
      <c r="F117" s="105">
        <v>1.2182612293858641</v>
      </c>
      <c r="G117" s="18" t="s">
        <v>2</v>
      </c>
      <c r="H117" s="20">
        <f t="shared" si="14"/>
        <v>1.2454380583480695</v>
      </c>
      <c r="I117" s="104">
        <f t="shared" si="16"/>
        <v>1.2182612293858641</v>
      </c>
      <c r="J117" s="50">
        <f t="shared" si="11"/>
        <v>297435.24363886326</v>
      </c>
    </row>
    <row r="118" spans="1:10" x14ac:dyDescent="0.3">
      <c r="A118" s="26">
        <v>1989</v>
      </c>
      <c r="B118" s="18" t="s">
        <v>2</v>
      </c>
      <c r="C118" s="18" t="s">
        <v>2</v>
      </c>
      <c r="D118" s="75">
        <v>5047209</v>
      </c>
      <c r="E118" s="41">
        <v>11919696.435000001</v>
      </c>
      <c r="F118" s="105">
        <v>3.6254487345600994</v>
      </c>
      <c r="G118" s="18" t="s">
        <v>2</v>
      </c>
      <c r="H118" s="20">
        <f t="shared" si="14"/>
        <v>3.3485001778372325</v>
      </c>
      <c r="I118" s="104">
        <f t="shared" si="16"/>
        <v>3.6254487345600994</v>
      </c>
      <c r="J118" s="50">
        <f t="shared" si="11"/>
        <v>308218.60591550416</v>
      </c>
    </row>
    <row r="119" spans="1:10" x14ac:dyDescent="0.3">
      <c r="A119" s="26">
        <v>1990</v>
      </c>
      <c r="B119" s="18" t="s">
        <v>2</v>
      </c>
      <c r="C119" s="18" t="s">
        <v>2</v>
      </c>
      <c r="D119" s="75">
        <v>5271539</v>
      </c>
      <c r="E119" s="41">
        <v>12545485.659</v>
      </c>
      <c r="F119" s="105">
        <v>5.2500432994458279</v>
      </c>
      <c r="G119" s="18" t="s">
        <v>2</v>
      </c>
      <c r="H119" s="20">
        <f t="shared" si="14"/>
        <v>4.4446346485750743</v>
      </c>
      <c r="I119" s="104">
        <f t="shared" si="16"/>
        <v>5.2500432994458279</v>
      </c>
      <c r="J119" s="50">
        <f t="shared" si="11"/>
        <v>324400.21618301643</v>
      </c>
    </row>
    <row r="120" spans="1:10" ht="15.75" customHeight="1" x14ac:dyDescent="0.3">
      <c r="A120" s="26">
        <v>1991</v>
      </c>
      <c r="B120" s="18" t="s">
        <v>2</v>
      </c>
      <c r="C120" s="18" t="s">
        <v>2</v>
      </c>
      <c r="D120" s="18" t="s">
        <v>2</v>
      </c>
      <c r="E120" s="41">
        <v>13044282.247</v>
      </c>
      <c r="F120" s="105">
        <v>3.9759049713804284</v>
      </c>
      <c r="G120" s="18" t="s">
        <v>2</v>
      </c>
      <c r="H120" s="18" t="s">
        <v>2</v>
      </c>
      <c r="I120" s="104">
        <f t="shared" si="16"/>
        <v>3.9759049713804284</v>
      </c>
      <c r="J120" s="50">
        <f t="shared" si="11"/>
        <v>337298.06050540583</v>
      </c>
    </row>
    <row r="121" spans="1:10" x14ac:dyDescent="0.3">
      <c r="A121" s="26">
        <v>1992</v>
      </c>
      <c r="B121" s="18" t="s">
        <v>2</v>
      </c>
      <c r="C121" s="18" t="s">
        <v>2</v>
      </c>
      <c r="D121" s="18" t="s">
        <v>2</v>
      </c>
      <c r="E121" s="41">
        <v>13509782.27</v>
      </c>
      <c r="F121" s="105">
        <v>3.5686135441224343</v>
      </c>
      <c r="G121" s="18" t="s">
        <v>2</v>
      </c>
      <c r="H121" s="18" t="s">
        <v>2</v>
      </c>
      <c r="I121" s="104">
        <f t="shared" si="16"/>
        <v>3.5686135441224343</v>
      </c>
      <c r="J121" s="50">
        <f t="shared" si="11"/>
        <v>349334.924776664</v>
      </c>
    </row>
    <row r="122" spans="1:10" x14ac:dyDescent="0.3">
      <c r="A122" s="26">
        <v>1993</v>
      </c>
      <c r="B122" s="18" t="s">
        <v>2</v>
      </c>
      <c r="C122" s="18" t="s">
        <v>2</v>
      </c>
      <c r="D122" s="18" t="s">
        <v>2</v>
      </c>
      <c r="E122" s="41">
        <v>13897107.653999999</v>
      </c>
      <c r="F122" s="105">
        <v>2.8669994546107525</v>
      </c>
      <c r="G122" s="18" t="s">
        <v>2</v>
      </c>
      <c r="H122" s="18" t="s">
        <v>2</v>
      </c>
      <c r="I122" s="104">
        <f t="shared" si="16"/>
        <v>2.8669994546107525</v>
      </c>
      <c r="J122" s="50">
        <f t="shared" si="11"/>
        <v>359350.35516477586</v>
      </c>
    </row>
    <row r="123" spans="1:10" x14ac:dyDescent="0.3">
      <c r="A123" s="26">
        <v>1994</v>
      </c>
      <c r="B123" s="18" t="s">
        <v>2</v>
      </c>
      <c r="C123" s="18" t="s">
        <v>2</v>
      </c>
      <c r="D123" s="18" t="s">
        <v>2</v>
      </c>
      <c r="E123" s="41">
        <v>14507764.336999999</v>
      </c>
      <c r="F123" s="105">
        <v>4.3941278876416856</v>
      </c>
      <c r="G123" s="18" t="s">
        <v>2</v>
      </c>
      <c r="H123" s="18" t="s">
        <v>2</v>
      </c>
      <c r="I123" s="104">
        <f t="shared" si="16"/>
        <v>4.3941278876416856</v>
      </c>
      <c r="J123" s="50">
        <f t="shared" si="11"/>
        <v>375140.6693354107</v>
      </c>
    </row>
    <row r="124" spans="1:10" x14ac:dyDescent="0.3">
      <c r="A124" s="26">
        <v>1995</v>
      </c>
      <c r="B124" s="18" t="s">
        <v>2</v>
      </c>
      <c r="C124" s="18" t="s">
        <v>2</v>
      </c>
      <c r="D124" s="18" t="s">
        <v>2</v>
      </c>
      <c r="E124" s="41">
        <v>13650311.995999999</v>
      </c>
      <c r="F124" s="105">
        <v>-5.9102996235828602</v>
      </c>
      <c r="G124" s="18" t="s">
        <v>2</v>
      </c>
      <c r="H124" s="18" t="s">
        <v>2</v>
      </c>
      <c r="I124" s="104">
        <f t="shared" si="16"/>
        <v>-5.9102996235828602</v>
      </c>
      <c r="J124" s="50">
        <f t="shared" si="11"/>
        <v>352968.73176777369</v>
      </c>
    </row>
    <row r="125" spans="1:10" x14ac:dyDescent="0.3">
      <c r="A125" s="26">
        <v>1996</v>
      </c>
      <c r="B125" s="18" t="s">
        <v>2</v>
      </c>
      <c r="C125" s="18" t="s">
        <v>2</v>
      </c>
      <c r="D125" s="18" t="s">
        <v>2</v>
      </c>
      <c r="E125" s="41">
        <v>14499128.959000001</v>
      </c>
      <c r="F125" s="105">
        <v>6.2182971586930202</v>
      </c>
      <c r="G125" s="18" t="s">
        <v>2</v>
      </c>
      <c r="H125" s="18" t="s">
        <v>2</v>
      </c>
      <c r="I125" s="104">
        <f t="shared" si="16"/>
        <v>6.2182971586930202</v>
      </c>
      <c r="J125" s="50">
        <f t="shared" si="11"/>
        <v>374917.37638636393</v>
      </c>
    </row>
    <row r="126" spans="1:10" x14ac:dyDescent="0.3">
      <c r="A126" s="26">
        <v>1997</v>
      </c>
      <c r="B126" s="18" t="s">
        <v>2</v>
      </c>
      <c r="C126" s="18" t="s">
        <v>2</v>
      </c>
      <c r="D126" s="18" t="s">
        <v>2</v>
      </c>
      <c r="E126" s="41">
        <v>15542903.296</v>
      </c>
      <c r="F126" s="105">
        <v>7.1988761528471112</v>
      </c>
      <c r="G126" s="18" t="s">
        <v>2</v>
      </c>
      <c r="H126" s="18" t="s">
        <v>2</v>
      </c>
      <c r="I126" s="104">
        <f t="shared" si="16"/>
        <v>7.1988761528471112</v>
      </c>
      <c r="J126" s="50">
        <f t="shared" si="11"/>
        <v>401907.21398792195</v>
      </c>
    </row>
    <row r="127" spans="1:10" x14ac:dyDescent="0.3">
      <c r="A127" s="26">
        <v>1998</v>
      </c>
      <c r="B127" s="18" t="s">
        <v>2</v>
      </c>
      <c r="C127" s="18" t="s">
        <v>2</v>
      </c>
      <c r="D127" s="18" t="s">
        <v>2</v>
      </c>
      <c r="E127" s="41">
        <v>16504244.132999999</v>
      </c>
      <c r="F127" s="105">
        <v>6.1850789308288467</v>
      </c>
      <c r="G127" s="18" t="s">
        <v>2</v>
      </c>
      <c r="H127" s="18" t="s">
        <v>2</v>
      </c>
      <c r="I127" s="104">
        <f t="shared" si="16"/>
        <v>6.1850789308288467</v>
      </c>
      <c r="J127" s="50">
        <f t="shared" si="11"/>
        <v>426765.49240177014</v>
      </c>
    </row>
    <row r="128" spans="1:10" x14ac:dyDescent="0.3">
      <c r="A128" s="26">
        <v>1999</v>
      </c>
      <c r="B128" s="18" t="s">
        <v>2</v>
      </c>
      <c r="C128" s="18" t="s">
        <v>2</v>
      </c>
      <c r="D128" s="18" t="s">
        <v>2</v>
      </c>
      <c r="E128" s="41">
        <v>16958941.074999999</v>
      </c>
      <c r="F128" s="105">
        <v>2.7550303930056419</v>
      </c>
      <c r="G128" s="18" t="s">
        <v>2</v>
      </c>
      <c r="H128" s="18" t="s">
        <v>2</v>
      </c>
      <c r="I128" s="104">
        <f t="shared" si="16"/>
        <v>2.7550303930056419</v>
      </c>
      <c r="J128" s="50">
        <f t="shared" si="11"/>
        <v>438523.0114242991</v>
      </c>
    </row>
    <row r="129" spans="1:16" x14ac:dyDescent="0.3">
      <c r="A129" s="26">
        <v>2000</v>
      </c>
      <c r="B129" s="18" t="s">
        <v>2</v>
      </c>
      <c r="C129" s="18" t="s">
        <v>2</v>
      </c>
      <c r="D129" s="18" t="s">
        <v>2</v>
      </c>
      <c r="E129" s="41">
        <v>17811854.384</v>
      </c>
      <c r="F129" s="105">
        <v>5.0292839937826184</v>
      </c>
      <c r="G129" s="18" t="s">
        <v>2</v>
      </c>
      <c r="H129" s="18" t="s">
        <v>2</v>
      </c>
      <c r="I129" s="104">
        <f t="shared" si="16"/>
        <v>5.0292839937826184</v>
      </c>
      <c r="J129" s="50">
        <f t="shared" si="11"/>
        <v>460577.57904691488</v>
      </c>
    </row>
    <row r="130" spans="1:16" x14ac:dyDescent="0.3">
      <c r="A130" s="26">
        <v>2001</v>
      </c>
      <c r="B130" s="18" t="s">
        <v>2</v>
      </c>
      <c r="C130" s="18" t="s">
        <v>2</v>
      </c>
      <c r="D130" s="18" t="s">
        <v>2</v>
      </c>
      <c r="E130" s="41">
        <v>17731550.484000001</v>
      </c>
      <c r="F130" s="105">
        <v>-0.45084525321593683</v>
      </c>
      <c r="G130" s="18" t="s">
        <v>2</v>
      </c>
      <c r="H130" s="18" t="s">
        <v>2</v>
      </c>
      <c r="I130" s="104">
        <f t="shared" si="16"/>
        <v>-0.45084525321593683</v>
      </c>
      <c r="J130" s="50">
        <f t="shared" si="11"/>
        <v>458501.08689440496</v>
      </c>
    </row>
    <row r="131" spans="1:16" x14ac:dyDescent="0.3">
      <c r="A131" s="26">
        <v>2002</v>
      </c>
      <c r="B131" s="18" t="s">
        <v>2</v>
      </c>
      <c r="C131" s="18" t="s">
        <v>2</v>
      </c>
      <c r="D131" s="18" t="s">
        <v>2</v>
      </c>
      <c r="E131" s="41">
        <v>17689599.763</v>
      </c>
      <c r="F131" s="105">
        <v>-0.23658800192264406</v>
      </c>
      <c r="G131" s="18" t="s">
        <v>2</v>
      </c>
      <c r="H131" s="18" t="s">
        <v>2</v>
      </c>
      <c r="I131" s="104">
        <f t="shared" si="16"/>
        <v>-0.23658800192264406</v>
      </c>
      <c r="J131" s="50">
        <f t="shared" si="11"/>
        <v>457416.3283341279</v>
      </c>
    </row>
    <row r="132" spans="1:16" x14ac:dyDescent="0.3">
      <c r="A132" s="26">
        <v>2003</v>
      </c>
      <c r="B132" s="18" t="s">
        <v>2</v>
      </c>
      <c r="C132" s="18" t="s">
        <v>2</v>
      </c>
      <c r="D132" s="18" t="s">
        <v>2</v>
      </c>
      <c r="E132" s="41">
        <v>17899317.905000001</v>
      </c>
      <c r="F132" s="105">
        <v>1.1855448670955893</v>
      </c>
      <c r="G132" s="18" t="s">
        <v>2</v>
      </c>
      <c r="H132" s="18" t="s">
        <v>2</v>
      </c>
      <c r="I132" s="104">
        <f t="shared" si="16"/>
        <v>1.1855448670955893</v>
      </c>
      <c r="J132" s="50">
        <f t="shared" si="11"/>
        <v>462839.20413595025</v>
      </c>
    </row>
    <row r="133" spans="1:16" x14ac:dyDescent="0.3">
      <c r="A133" s="26">
        <v>2004</v>
      </c>
      <c r="B133" s="18" t="s">
        <v>2</v>
      </c>
      <c r="C133" s="18" t="s">
        <v>2</v>
      </c>
      <c r="D133" s="18" t="s">
        <v>2</v>
      </c>
      <c r="E133" s="41">
        <v>18537507.528999999</v>
      </c>
      <c r="F133" s="105">
        <v>3.5654410262288661</v>
      </c>
      <c r="G133" s="18" t="s">
        <v>2</v>
      </c>
      <c r="H133" s="18" t="s">
        <v>2</v>
      </c>
      <c r="I133" s="104">
        <f t="shared" si="16"/>
        <v>3.5654410262288661</v>
      </c>
      <c r="J133" s="50">
        <f t="shared" si="11"/>
        <v>479341.46300568461</v>
      </c>
    </row>
    <row r="134" spans="1:16" x14ac:dyDescent="0.3">
      <c r="A134" s="26">
        <v>2005</v>
      </c>
      <c r="B134" s="18" t="s">
        <v>2</v>
      </c>
      <c r="C134" s="18" t="s">
        <v>2</v>
      </c>
      <c r="D134" s="18" t="s">
        <v>2</v>
      </c>
      <c r="E134" s="41">
        <v>18929250.872000001</v>
      </c>
      <c r="F134" s="105">
        <v>2.1132471147329746</v>
      </c>
      <c r="G134" s="18" t="s">
        <v>2</v>
      </c>
      <c r="H134" s="18" t="s">
        <v>2</v>
      </c>
      <c r="I134" s="104">
        <f t="shared" si="16"/>
        <v>2.1132471147329746</v>
      </c>
      <c r="J134" s="50">
        <f t="shared" si="11"/>
        <v>489471.13264237106</v>
      </c>
    </row>
    <row r="135" spans="1:16" x14ac:dyDescent="0.3">
      <c r="A135" s="26">
        <v>2006</v>
      </c>
      <c r="B135" s="18" t="s">
        <v>2</v>
      </c>
      <c r="C135" s="18" t="s">
        <v>2</v>
      </c>
      <c r="D135" s="18" t="s">
        <v>2</v>
      </c>
      <c r="E135" s="41">
        <v>19838803.934999999</v>
      </c>
      <c r="F135" s="105">
        <v>4.8050135166489927</v>
      </c>
      <c r="G135" s="18" t="s">
        <v>2</v>
      </c>
      <c r="H135" s="18" t="s">
        <v>2</v>
      </c>
      <c r="I135" s="104">
        <f t="shared" si="16"/>
        <v>4.8050135166489927</v>
      </c>
      <c r="J135" s="50">
        <f t="shared" si="11"/>
        <v>512990.28672593192</v>
      </c>
    </row>
    <row r="136" spans="1:16" x14ac:dyDescent="0.3">
      <c r="A136" s="26">
        <v>2007</v>
      </c>
      <c r="B136" s="18" t="s">
        <v>2</v>
      </c>
      <c r="C136" s="18" t="s">
        <v>2</v>
      </c>
      <c r="D136" s="18" t="s">
        <v>2</v>
      </c>
      <c r="E136" s="41">
        <v>20251027.287999999</v>
      </c>
      <c r="F136" s="105">
        <v>2.077863939532909</v>
      </c>
      <c r="G136" s="18" t="s">
        <v>2</v>
      </c>
      <c r="H136" s="18" t="s">
        <v>2</v>
      </c>
      <c r="I136" s="104">
        <f t="shared" si="16"/>
        <v>2.077863939532909</v>
      </c>
      <c r="J136" s="50">
        <f t="shared" si="11"/>
        <v>523649.52690711652</v>
      </c>
    </row>
    <row r="137" spans="1:16" x14ac:dyDescent="0.3">
      <c r="A137" s="26">
        <v>2008</v>
      </c>
      <c r="B137" s="18" t="s">
        <v>2</v>
      </c>
      <c r="C137" s="18" t="s">
        <v>2</v>
      </c>
      <c r="D137" s="18" t="s">
        <v>2</v>
      </c>
      <c r="E137" s="41">
        <v>20442061.682999998</v>
      </c>
      <c r="F137" s="105">
        <v>0.94333187291293363</v>
      </c>
      <c r="G137" s="18" t="s">
        <v>2</v>
      </c>
      <c r="H137" s="18" t="s">
        <v>2</v>
      </c>
      <c r="I137" s="104">
        <f t="shared" si="16"/>
        <v>0.94333187291293363</v>
      </c>
      <c r="J137" s="50">
        <f t="shared" si="11"/>
        <v>528589.27979678917</v>
      </c>
    </row>
    <row r="138" spans="1:16" x14ac:dyDescent="0.3">
      <c r="A138" s="26">
        <v>2009</v>
      </c>
      <c r="B138" s="18" t="s">
        <v>2</v>
      </c>
      <c r="C138" s="18" t="s">
        <v>2</v>
      </c>
      <c r="D138" s="18" t="s">
        <v>2</v>
      </c>
      <c r="E138" s="41">
        <v>19155182.679000001</v>
      </c>
      <c r="F138" s="105">
        <v>-6.2952505669728538</v>
      </c>
      <c r="G138" s="18" t="s">
        <v>2</v>
      </c>
      <c r="H138" s="18" t="s">
        <v>2</v>
      </c>
      <c r="I138" s="104">
        <f t="shared" si="16"/>
        <v>-6.2952505669728538</v>
      </c>
      <c r="J138" s="50">
        <f t="shared" si="11"/>
        <v>495313.26016342407</v>
      </c>
    </row>
    <row r="139" spans="1:16" x14ac:dyDescent="0.3">
      <c r="A139" s="26">
        <v>2010</v>
      </c>
      <c r="B139" s="18" t="s">
        <v>2</v>
      </c>
      <c r="C139" s="18" t="s">
        <v>2</v>
      </c>
      <c r="D139" s="18" t="s">
        <v>2</v>
      </c>
      <c r="E139" s="41">
        <v>20107450.899</v>
      </c>
      <c r="F139" s="105">
        <v>4.9895987961032784</v>
      </c>
      <c r="G139" s="18" t="s">
        <v>2</v>
      </c>
      <c r="H139" s="18" t="s">
        <v>2</v>
      </c>
      <c r="I139" s="150">
        <v>4.9713345740187265</v>
      </c>
      <c r="J139" s="50">
        <v>520045.16291732516</v>
      </c>
    </row>
    <row r="140" spans="1:16" ht="16.2" customHeight="1" x14ac:dyDescent="0.3">
      <c r="A140" s="26">
        <v>2011</v>
      </c>
      <c r="B140" s="18" t="s">
        <v>2</v>
      </c>
      <c r="C140" s="18" t="s">
        <v>2</v>
      </c>
      <c r="D140" s="18" t="s">
        <v>2</v>
      </c>
      <c r="E140" s="41">
        <v>20801608.292546961</v>
      </c>
      <c r="F140" s="150">
        <v>3.452239655010092</v>
      </c>
      <c r="G140" s="18" t="s">
        <v>2</v>
      </c>
      <c r="H140" s="18" t="s">
        <v>2</v>
      </c>
      <c r="I140" s="150">
        <v>3.4440450669043221</v>
      </c>
      <c r="J140" s="50">
        <v>537998.36825551884</v>
      </c>
      <c r="L140" s="120"/>
      <c r="M140" s="120"/>
      <c r="N140" s="120"/>
      <c r="O140" s="120"/>
      <c r="P140" s="120"/>
    </row>
    <row r="141" spans="1:16" ht="15.6" customHeight="1" x14ac:dyDescent="0.3">
      <c r="A141" s="26">
        <v>2012</v>
      </c>
      <c r="B141" s="18" t="s">
        <v>2</v>
      </c>
      <c r="C141" s="18" t="s">
        <v>2</v>
      </c>
      <c r="D141" s="18" t="s">
        <v>2</v>
      </c>
      <c r="E141" s="41">
        <v>21495717.218249742</v>
      </c>
      <c r="F141" s="150">
        <v>3.3368041352431099</v>
      </c>
      <c r="G141" s="18" t="s">
        <v>2</v>
      </c>
      <c r="H141" s="18" t="s">
        <v>2</v>
      </c>
      <c r="I141" s="150">
        <v>3.5532107514790967</v>
      </c>
      <c r="J141" s="50">
        <v>555950.32005500945</v>
      </c>
      <c r="L141" s="120"/>
      <c r="M141" s="120"/>
      <c r="N141" s="120"/>
      <c r="O141" s="120"/>
      <c r="P141" s="120"/>
    </row>
    <row r="142" spans="1:16" x14ac:dyDescent="0.3">
      <c r="A142" s="26">
        <v>2013</v>
      </c>
      <c r="B142" s="18" t="s">
        <v>2</v>
      </c>
      <c r="C142" s="18" t="s">
        <v>2</v>
      </c>
      <c r="D142" s="18" t="s">
        <v>2</v>
      </c>
      <c r="E142" s="41">
        <v>21726365.128951605</v>
      </c>
      <c r="F142" s="150">
        <v>1.0729947196460365</v>
      </c>
      <c r="G142" s="18" t="s">
        <v>2</v>
      </c>
      <c r="H142" s="18" t="s">
        <v>2</v>
      </c>
      <c r="I142" s="150">
        <v>0.85210155714856572</v>
      </c>
      <c r="J142" s="50">
        <v>561915.63763305498</v>
      </c>
      <c r="L142" s="209"/>
      <c r="M142" s="209"/>
      <c r="N142" s="209"/>
      <c r="O142" s="209"/>
      <c r="P142" s="209"/>
    </row>
    <row r="143" spans="1:16" x14ac:dyDescent="0.3">
      <c r="A143" s="26">
        <v>2014</v>
      </c>
      <c r="B143" s="18" t="s">
        <v>2</v>
      </c>
      <c r="C143" s="18" t="s">
        <v>2</v>
      </c>
      <c r="D143" s="18" t="s">
        <v>2</v>
      </c>
      <c r="E143" s="41">
        <v>22272692.428843517</v>
      </c>
      <c r="F143" s="150">
        <v>2.5145821523725465</v>
      </c>
      <c r="G143" s="18" t="s">
        <v>2</v>
      </c>
      <c r="H143" s="18" t="s">
        <v>2</v>
      </c>
      <c r="I143" s="150">
        <v>2.5037635042680195</v>
      </c>
      <c r="J143" s="50">
        <v>576045.46796836623</v>
      </c>
      <c r="L143" s="209"/>
      <c r="M143" s="209"/>
      <c r="N143" s="209"/>
      <c r="O143" s="209"/>
      <c r="P143" s="209"/>
    </row>
    <row r="144" spans="1:16" x14ac:dyDescent="0.3">
      <c r="A144" s="26">
        <v>2015</v>
      </c>
      <c r="B144" s="18" t="s">
        <v>2</v>
      </c>
      <c r="C144" s="18" t="s">
        <v>2</v>
      </c>
      <c r="D144" s="18" t="s">
        <v>2</v>
      </c>
      <c r="E144" s="41">
        <v>22878762.519145213</v>
      </c>
      <c r="F144" s="150">
        <v>2.7211352746775441</v>
      </c>
      <c r="G144" s="18" t="s">
        <v>2</v>
      </c>
      <c r="H144" s="18" t="s">
        <v>2</v>
      </c>
      <c r="I144" s="150">
        <v>2.7023234358237502</v>
      </c>
      <c r="J144" s="50">
        <v>591720.44439543481</v>
      </c>
      <c r="L144" s="120"/>
      <c r="M144" s="120"/>
      <c r="N144" s="120"/>
      <c r="O144" s="120"/>
      <c r="P144" s="120"/>
    </row>
    <row r="145" spans="1:16" x14ac:dyDescent="0.3">
      <c r="A145" s="26">
        <v>2016</v>
      </c>
      <c r="B145" s="18" t="s">
        <v>2</v>
      </c>
      <c r="C145" s="18" t="s">
        <v>2</v>
      </c>
      <c r="D145" s="18" t="s">
        <v>2</v>
      </c>
      <c r="E145" s="41">
        <v>23231074.473857287</v>
      </c>
      <c r="F145" s="150">
        <v>1.5399082639074413</v>
      </c>
      <c r="G145" s="18" t="s">
        <v>2</v>
      </c>
      <c r="H145" s="18" t="s">
        <v>2</v>
      </c>
      <c r="I145" s="150">
        <v>1.7724932274829852</v>
      </c>
      <c r="J145" s="50">
        <v>600832.39641791</v>
      </c>
      <c r="L145" s="120"/>
      <c r="M145" s="120"/>
      <c r="N145" s="120"/>
      <c r="O145" s="120"/>
      <c r="P145" s="120"/>
    </row>
    <row r="146" spans="1:16" x14ac:dyDescent="0.3">
      <c r="A146" s="26">
        <v>2017</v>
      </c>
      <c r="B146" s="18" t="s">
        <v>2</v>
      </c>
      <c r="C146" s="18" t="s">
        <v>2</v>
      </c>
      <c r="D146" s="18" t="s">
        <v>2</v>
      </c>
      <c r="E146" s="41">
        <v>23718515.061456539</v>
      </c>
      <c r="F146" s="150">
        <v>2.0982266151648998</v>
      </c>
      <c r="G146" s="18" t="s">
        <v>2</v>
      </c>
      <c r="H146" s="18" t="s">
        <v>2</v>
      </c>
      <c r="I146" s="150">
        <v>1.871728534506989</v>
      </c>
      <c r="J146" s="50">
        <v>613439.22167208372</v>
      </c>
      <c r="L146" s="120"/>
      <c r="M146" s="120"/>
      <c r="N146" s="120"/>
      <c r="O146" s="120"/>
      <c r="P146" s="120"/>
    </row>
    <row r="147" spans="1:16" x14ac:dyDescent="0.3">
      <c r="A147" s="26">
        <v>2018</v>
      </c>
      <c r="B147" s="18" t="s">
        <v>2</v>
      </c>
      <c r="C147" s="18" t="s">
        <v>2</v>
      </c>
      <c r="D147" s="18" t="s">
        <v>2</v>
      </c>
      <c r="E147" s="41">
        <v>24183640.047414374</v>
      </c>
      <c r="F147" s="150">
        <v>1.9610206825876775</v>
      </c>
      <c r="G147" s="18" t="s">
        <v>2</v>
      </c>
      <c r="H147" s="18" t="s">
        <v>2</v>
      </c>
      <c r="I147" s="150">
        <v>1.9720820952563667</v>
      </c>
      <c r="J147" s="50">
        <v>625468.89168417815</v>
      </c>
    </row>
    <row r="148" spans="1:16" x14ac:dyDescent="0.3">
      <c r="A148" s="26">
        <v>2019</v>
      </c>
      <c r="B148" s="18" t="s">
        <v>2</v>
      </c>
      <c r="C148" s="18" t="s">
        <v>2</v>
      </c>
      <c r="D148" s="18" t="s">
        <v>2</v>
      </c>
      <c r="E148" s="41">
        <v>24124989.602689445</v>
      </c>
      <c r="F148" s="150">
        <v>-0.24252116145434544</v>
      </c>
      <c r="G148" s="18" t="s">
        <v>2</v>
      </c>
      <c r="H148" s="18" t="s">
        <v>2</v>
      </c>
      <c r="I148" s="150">
        <v>-0.39269049992092242</v>
      </c>
      <c r="J148" s="50">
        <v>623951.99726353004</v>
      </c>
    </row>
    <row r="149" spans="1:16" x14ac:dyDescent="0.3">
      <c r="A149" s="26">
        <v>2020</v>
      </c>
      <c r="B149" s="18" t="s">
        <v>2</v>
      </c>
      <c r="C149" s="18" t="s">
        <v>2</v>
      </c>
      <c r="D149" s="18" t="s">
        <v>2</v>
      </c>
      <c r="E149" s="41">
        <v>21997775.26270869</v>
      </c>
      <c r="F149" s="150">
        <v>-8.8174725668839766</v>
      </c>
      <c r="G149" s="18" t="s">
        <v>2</v>
      </c>
      <c r="H149" s="18" t="s">
        <v>2</v>
      </c>
      <c r="I149" s="150">
        <v>-8.3540345807285199</v>
      </c>
      <c r="J149" s="50">
        <v>568935.20107429358</v>
      </c>
    </row>
    <row r="150" spans="1:16" x14ac:dyDescent="0.3">
      <c r="A150" s="26">
        <v>2021</v>
      </c>
      <c r="B150" s="18" t="s">
        <v>2</v>
      </c>
      <c r="C150" s="18" t="s">
        <v>2</v>
      </c>
      <c r="D150" s="18" t="s">
        <v>2</v>
      </c>
      <c r="E150" s="41">
        <v>23309649.20174101</v>
      </c>
      <c r="F150" s="150">
        <v>5.9636664315606991</v>
      </c>
      <c r="G150" s="18" t="s">
        <v>2</v>
      </c>
      <c r="H150" s="18" t="s">
        <v>2</v>
      </c>
      <c r="I150" s="150">
        <v>6.0484834621254535</v>
      </c>
      <c r="J150" s="50">
        <v>602864.59867809364</v>
      </c>
    </row>
    <row r="151" spans="1:16" x14ac:dyDescent="0.3">
      <c r="A151" s="26">
        <v>2022</v>
      </c>
      <c r="B151" s="18" t="s">
        <v>2</v>
      </c>
      <c r="C151" s="18" t="s">
        <v>2</v>
      </c>
      <c r="D151" s="18" t="s">
        <v>2</v>
      </c>
      <c r="E151" s="41">
        <v>24229152.246521473</v>
      </c>
      <c r="F151" s="150">
        <v>3.9447313720696542</v>
      </c>
      <c r="G151" s="18" t="s">
        <v>2</v>
      </c>
      <c r="H151" s="18" t="s">
        <v>2</v>
      </c>
      <c r="I151" s="150">
        <v>3.7097570927044021</v>
      </c>
      <c r="J151" s="50">
        <v>626645.98763325019</v>
      </c>
    </row>
    <row r="152" spans="1:16" x14ac:dyDescent="0.3">
      <c r="A152" s="26">
        <v>2023</v>
      </c>
      <c r="B152" s="18" t="s">
        <v>2</v>
      </c>
      <c r="C152" s="18" t="s">
        <v>2</v>
      </c>
      <c r="D152" s="18" t="s">
        <v>2</v>
      </c>
      <c r="E152" s="41">
        <v>25011575.148152262</v>
      </c>
      <c r="F152" s="150">
        <v>3.2292623929635056</v>
      </c>
      <c r="G152" s="18" t="s">
        <v>2</v>
      </c>
      <c r="H152" s="18" t="s">
        <v>2</v>
      </c>
      <c r="I152" s="150">
        <v>3.3535414064931102</v>
      </c>
      <c r="J152" s="50">
        <v>646882.03084890544</v>
      </c>
    </row>
    <row r="153" spans="1:16" x14ac:dyDescent="0.3">
      <c r="A153" s="26">
        <v>2024</v>
      </c>
      <c r="B153" s="18" t="s">
        <v>2</v>
      </c>
      <c r="C153" s="18" t="s">
        <v>2</v>
      </c>
      <c r="D153" s="18" t="s">
        <v>2</v>
      </c>
      <c r="E153" s="41">
        <v>25311714.049930088</v>
      </c>
      <c r="F153" s="150">
        <v>1.2000000000000011</v>
      </c>
      <c r="G153" s="18" t="s">
        <v>2</v>
      </c>
      <c r="H153" s="18" t="s">
        <v>2</v>
      </c>
      <c r="I153" s="150">
        <v>1.427427689793892</v>
      </c>
      <c r="J153" s="50">
        <v>654644.61521909235</v>
      </c>
    </row>
    <row r="154" spans="1:16" x14ac:dyDescent="0.3">
      <c r="A154" s="38">
        <v>2025</v>
      </c>
      <c r="B154" s="52" t="s">
        <v>2</v>
      </c>
      <c r="C154" s="52" t="s">
        <v>2</v>
      </c>
      <c r="D154" s="52" t="s">
        <v>2</v>
      </c>
      <c r="E154" s="45">
        <v>25559145.677908737</v>
      </c>
      <c r="F154" s="151">
        <v>0.97753801852598077</v>
      </c>
      <c r="G154" s="52" t="s">
        <v>2</v>
      </c>
      <c r="H154" s="52" t="s">
        <v>2</v>
      </c>
      <c r="I154" s="151">
        <v>1.0000000000000009</v>
      </c>
      <c r="J154" s="51">
        <v>661044.01521909202</v>
      </c>
    </row>
    <row r="155" spans="1:16" x14ac:dyDescent="0.3">
      <c r="A155" s="13"/>
      <c r="B155" s="393" t="s">
        <v>72</v>
      </c>
      <c r="C155" s="391"/>
      <c r="D155" s="391"/>
      <c r="E155" s="391"/>
      <c r="F155" s="391"/>
      <c r="G155" s="13"/>
      <c r="H155" s="13"/>
    </row>
    <row r="156" spans="1:16" x14ac:dyDescent="0.3">
      <c r="A156" s="13"/>
      <c r="B156" s="394"/>
      <c r="C156" s="392"/>
      <c r="D156" s="392"/>
      <c r="E156" s="392"/>
      <c r="F156" s="392"/>
      <c r="G156" s="13"/>
      <c r="H156" s="13"/>
      <c r="I156" s="13"/>
    </row>
    <row r="157" spans="1:16" x14ac:dyDescent="0.3">
      <c r="A157" s="13"/>
      <c r="B157" s="13"/>
      <c r="C157" s="13"/>
      <c r="D157" s="13"/>
      <c r="E157" s="13"/>
      <c r="F157" s="13"/>
      <c r="G157" s="13"/>
      <c r="H157" s="13"/>
      <c r="I157" s="13"/>
    </row>
    <row r="158" spans="1:16" x14ac:dyDescent="0.3">
      <c r="A158" s="13"/>
      <c r="B158" s="13"/>
      <c r="C158" s="13"/>
      <c r="D158" s="13"/>
      <c r="E158" s="13"/>
      <c r="F158" s="13"/>
      <c r="G158" s="13"/>
      <c r="H158" s="13"/>
      <c r="I158" s="13"/>
    </row>
    <row r="159" spans="1:16" x14ac:dyDescent="0.3">
      <c r="A159" s="13"/>
      <c r="B159" s="13"/>
      <c r="C159" s="13"/>
      <c r="D159" s="13"/>
      <c r="E159" s="13"/>
      <c r="F159" s="13"/>
      <c r="G159" s="13"/>
      <c r="H159" s="13"/>
      <c r="I159" s="13"/>
    </row>
    <row r="160" spans="1:16" x14ac:dyDescent="0.3">
      <c r="A160" s="13"/>
      <c r="B160" s="13"/>
      <c r="C160" s="13"/>
      <c r="D160" s="13"/>
      <c r="E160" s="13"/>
      <c r="F160" s="13"/>
      <c r="G160" s="13"/>
      <c r="H160" s="13"/>
      <c r="I160" s="13"/>
    </row>
    <row r="161" spans="1:9" x14ac:dyDescent="0.3">
      <c r="A161" s="13"/>
      <c r="B161" s="13"/>
      <c r="C161" s="13"/>
      <c r="D161" s="13"/>
      <c r="E161" s="13"/>
      <c r="F161" s="13"/>
      <c r="G161" s="13"/>
      <c r="H161" s="13"/>
      <c r="I161" s="13"/>
    </row>
    <row r="162" spans="1:9" x14ac:dyDescent="0.3">
      <c r="A162" s="13"/>
      <c r="B162" s="13"/>
      <c r="C162" s="13"/>
      <c r="D162" s="13"/>
      <c r="E162" s="13"/>
      <c r="F162" s="13"/>
      <c r="G162" s="13"/>
      <c r="H162" s="13"/>
      <c r="I162" s="13"/>
    </row>
    <row r="163" spans="1:9" x14ac:dyDescent="0.3">
      <c r="A163" s="13"/>
      <c r="B163" s="13"/>
      <c r="C163" s="13"/>
      <c r="D163" s="13"/>
      <c r="E163" s="13"/>
      <c r="F163" s="13"/>
      <c r="G163" s="13"/>
      <c r="H163" s="13"/>
      <c r="I163" s="13"/>
    </row>
    <row r="164" spans="1:9" x14ac:dyDescent="0.3">
      <c r="A164" s="13"/>
      <c r="B164" s="13"/>
      <c r="C164" s="13"/>
      <c r="D164" s="13"/>
      <c r="E164" s="13"/>
      <c r="F164" s="13"/>
      <c r="G164" s="13"/>
      <c r="H164" s="13"/>
      <c r="I164" s="13"/>
    </row>
    <row r="165" spans="1:9" x14ac:dyDescent="0.3">
      <c r="A165" s="13"/>
      <c r="B165" s="13"/>
      <c r="C165" s="13"/>
      <c r="D165" s="13"/>
      <c r="E165" s="13"/>
      <c r="F165" s="13"/>
      <c r="G165" s="13"/>
      <c r="H165" s="13"/>
      <c r="I165" s="13"/>
    </row>
    <row r="166" spans="1:9" x14ac:dyDescent="0.3">
      <c r="A166" s="13"/>
      <c r="B166" s="13"/>
      <c r="C166" s="13"/>
      <c r="D166" s="13"/>
      <c r="E166" s="13"/>
      <c r="F166" s="13"/>
      <c r="G166" s="13"/>
      <c r="H166" s="13"/>
      <c r="I166" s="13"/>
    </row>
    <row r="167" spans="1:9" x14ac:dyDescent="0.3">
      <c r="A167" s="13"/>
      <c r="B167" s="13"/>
      <c r="C167" s="13"/>
      <c r="D167" s="13"/>
      <c r="E167" s="13"/>
      <c r="F167" s="13"/>
      <c r="G167" s="13"/>
      <c r="H167" s="13"/>
      <c r="I167" s="13"/>
    </row>
    <row r="168" spans="1:9" x14ac:dyDescent="0.3">
      <c r="A168" s="13"/>
      <c r="B168" s="13"/>
      <c r="C168" s="13"/>
      <c r="D168" s="13"/>
      <c r="E168" s="13"/>
      <c r="F168" s="13"/>
      <c r="G168" s="13"/>
      <c r="H168" s="13"/>
      <c r="I168" s="13"/>
    </row>
    <row r="169" spans="1:9" x14ac:dyDescent="0.3">
      <c r="A169" s="13"/>
      <c r="B169" s="13"/>
      <c r="C169" s="13"/>
      <c r="D169" s="13"/>
      <c r="E169" s="13"/>
      <c r="F169" s="13"/>
      <c r="G169" s="13"/>
      <c r="H169" s="13"/>
      <c r="I169" s="13"/>
    </row>
    <row r="170" spans="1:9" x14ac:dyDescent="0.3">
      <c r="A170" s="13"/>
      <c r="B170" s="13"/>
      <c r="C170" s="13"/>
      <c r="D170" s="13"/>
      <c r="E170" s="13"/>
      <c r="F170" s="13"/>
      <c r="G170" s="13"/>
      <c r="H170" s="13"/>
      <c r="I170" s="13"/>
    </row>
    <row r="171" spans="1:9" x14ac:dyDescent="0.3">
      <c r="A171" s="13"/>
      <c r="B171" s="13"/>
      <c r="C171" s="13"/>
      <c r="D171" s="13"/>
      <c r="E171" s="13"/>
      <c r="F171" s="13"/>
      <c r="G171" s="13"/>
      <c r="H171" s="13"/>
      <c r="I171" s="13"/>
    </row>
    <row r="172" spans="1:9" x14ac:dyDescent="0.3">
      <c r="A172" s="13"/>
      <c r="B172" s="13"/>
      <c r="C172" s="13"/>
      <c r="D172" s="13"/>
      <c r="E172" s="13"/>
      <c r="F172" s="13"/>
      <c r="G172" s="13"/>
      <c r="H172" s="13"/>
      <c r="I172" s="13"/>
    </row>
    <row r="173" spans="1:9" x14ac:dyDescent="0.3">
      <c r="A173" s="13"/>
      <c r="B173" s="13"/>
      <c r="C173" s="13"/>
      <c r="D173" s="13"/>
      <c r="E173" s="13"/>
      <c r="F173" s="13"/>
      <c r="G173" s="13"/>
      <c r="H173" s="13"/>
      <c r="I173" s="13"/>
    </row>
    <row r="174" spans="1:9" x14ac:dyDescent="0.3">
      <c r="A174" s="13"/>
      <c r="B174" s="13"/>
      <c r="C174" s="13"/>
      <c r="D174" s="13"/>
      <c r="E174" s="13"/>
      <c r="F174" s="13"/>
      <c r="G174" s="13"/>
      <c r="H174" s="13"/>
      <c r="I174" s="13"/>
    </row>
    <row r="175" spans="1:9" x14ac:dyDescent="0.3">
      <c r="A175" s="13"/>
      <c r="B175" s="13"/>
      <c r="C175" s="13"/>
      <c r="D175" s="13"/>
      <c r="E175" s="13"/>
      <c r="F175" s="13"/>
      <c r="G175" s="13"/>
      <c r="H175" s="13"/>
      <c r="I175" s="13"/>
    </row>
    <row r="176" spans="1:9" x14ac:dyDescent="0.3">
      <c r="A176" s="13"/>
      <c r="B176" s="13"/>
      <c r="C176" s="13"/>
      <c r="D176" s="13"/>
      <c r="E176" s="13"/>
      <c r="F176" s="13"/>
      <c r="G176" s="13"/>
      <c r="H176" s="13"/>
      <c r="I176" s="13"/>
    </row>
    <row r="177" spans="1:9" x14ac:dyDescent="0.3">
      <c r="A177" s="13"/>
      <c r="B177" s="13"/>
      <c r="C177" s="13"/>
      <c r="D177" s="13"/>
      <c r="E177" s="13"/>
      <c r="F177" s="13"/>
      <c r="G177" s="13"/>
      <c r="H177" s="13"/>
      <c r="I177" s="13"/>
    </row>
    <row r="178" spans="1:9" x14ac:dyDescent="0.3">
      <c r="A178" s="13"/>
      <c r="B178" s="13"/>
      <c r="C178" s="13"/>
      <c r="D178" s="13"/>
      <c r="E178" s="13"/>
      <c r="F178" s="13"/>
      <c r="G178" s="13"/>
      <c r="H178" s="13"/>
      <c r="I178" s="13"/>
    </row>
    <row r="179" spans="1:9" x14ac:dyDescent="0.3">
      <c r="A179" s="13"/>
      <c r="B179" s="13"/>
      <c r="C179" s="13"/>
      <c r="D179" s="13"/>
      <c r="E179" s="13"/>
      <c r="F179" s="13"/>
      <c r="G179" s="13"/>
      <c r="H179" s="13"/>
      <c r="I179" s="13"/>
    </row>
    <row r="180" spans="1:9" x14ac:dyDescent="0.3">
      <c r="A180" s="13"/>
      <c r="B180" s="13"/>
      <c r="C180" s="13"/>
      <c r="D180" s="13"/>
      <c r="E180" s="13"/>
      <c r="F180" s="13"/>
      <c r="G180" s="13"/>
      <c r="H180" s="13"/>
      <c r="I180" s="13"/>
    </row>
    <row r="181" spans="1:9" x14ac:dyDescent="0.3">
      <c r="A181" s="13"/>
      <c r="B181" s="13"/>
      <c r="C181" s="13"/>
      <c r="D181" s="13"/>
      <c r="E181" s="13"/>
      <c r="F181" s="13"/>
      <c r="G181" s="13"/>
      <c r="H181" s="13"/>
      <c r="I181" s="13"/>
    </row>
    <row r="182" spans="1:9" x14ac:dyDescent="0.3">
      <c r="A182" s="13"/>
      <c r="B182" s="13"/>
      <c r="C182" s="13"/>
      <c r="D182" s="13"/>
      <c r="E182" s="13"/>
      <c r="F182" s="13"/>
      <c r="G182" s="13"/>
      <c r="H182" s="13"/>
      <c r="I182" s="13"/>
    </row>
    <row r="183" spans="1:9" x14ac:dyDescent="0.3">
      <c r="A183" s="13"/>
      <c r="B183" s="13"/>
      <c r="C183" s="13"/>
      <c r="D183" s="13"/>
      <c r="E183" s="13"/>
      <c r="F183" s="13"/>
      <c r="G183" s="13"/>
      <c r="H183" s="13"/>
      <c r="I183" s="13"/>
    </row>
    <row r="184" spans="1:9" x14ac:dyDescent="0.3">
      <c r="A184" s="13"/>
      <c r="B184" s="13"/>
      <c r="C184" s="13"/>
      <c r="D184" s="13"/>
      <c r="E184" s="13"/>
      <c r="F184" s="13"/>
      <c r="G184" s="13"/>
      <c r="H184" s="13"/>
      <c r="I184" s="13"/>
    </row>
    <row r="185" spans="1:9" x14ac:dyDescent="0.3">
      <c r="A185" s="13"/>
      <c r="B185" s="13"/>
      <c r="C185" s="13"/>
      <c r="D185" s="13"/>
      <c r="E185" s="13"/>
      <c r="F185" s="13"/>
      <c r="G185" s="13"/>
      <c r="H185" s="13"/>
      <c r="I185" s="13"/>
    </row>
    <row r="186" spans="1:9" x14ac:dyDescent="0.3">
      <c r="A186" s="13"/>
      <c r="B186" s="13"/>
      <c r="C186" s="13"/>
      <c r="D186" s="13"/>
      <c r="E186" s="13"/>
      <c r="F186" s="13"/>
      <c r="G186" s="13"/>
      <c r="H186" s="13"/>
      <c r="I186" s="13"/>
    </row>
    <row r="187" spans="1:9" x14ac:dyDescent="0.3">
      <c r="A187" s="13"/>
      <c r="B187" s="13"/>
      <c r="C187" s="13"/>
      <c r="D187" s="13"/>
      <c r="E187" s="13"/>
      <c r="F187" s="13"/>
      <c r="G187" s="13"/>
      <c r="H187" s="13"/>
      <c r="I187" s="13"/>
    </row>
    <row r="188" spans="1:9" x14ac:dyDescent="0.3">
      <c r="A188" s="13"/>
      <c r="B188" s="13"/>
      <c r="C188" s="13"/>
      <c r="D188" s="13"/>
      <c r="E188" s="13"/>
      <c r="F188" s="13"/>
      <c r="G188" s="13"/>
      <c r="H188" s="13"/>
      <c r="I188" s="13"/>
    </row>
    <row r="189" spans="1:9" x14ac:dyDescent="0.3">
      <c r="A189" s="13"/>
      <c r="B189" s="13"/>
      <c r="C189" s="13"/>
      <c r="D189" s="13"/>
      <c r="E189" s="13"/>
      <c r="F189" s="13"/>
      <c r="G189" s="13"/>
      <c r="H189" s="13"/>
      <c r="I189" s="13"/>
    </row>
    <row r="190" spans="1:9" x14ac:dyDescent="0.3">
      <c r="A190" s="13"/>
      <c r="B190" s="13"/>
      <c r="C190" s="13"/>
      <c r="D190" s="13"/>
      <c r="E190" s="13"/>
      <c r="F190" s="13"/>
      <c r="G190" s="13"/>
      <c r="H190" s="13"/>
      <c r="I190" s="13"/>
    </row>
    <row r="191" spans="1:9" x14ac:dyDescent="0.3">
      <c r="A191" s="13"/>
      <c r="B191" s="13"/>
      <c r="C191" s="13"/>
      <c r="D191" s="13"/>
      <c r="E191" s="13"/>
      <c r="F191" s="13"/>
      <c r="G191" s="13"/>
      <c r="H191" s="13"/>
      <c r="I191" s="13"/>
    </row>
    <row r="192" spans="1:9" x14ac:dyDescent="0.3">
      <c r="A192" s="13"/>
      <c r="B192" s="13"/>
      <c r="C192" s="13"/>
      <c r="D192" s="13"/>
      <c r="E192" s="13"/>
      <c r="F192" s="13"/>
      <c r="G192" s="13"/>
      <c r="H192" s="13"/>
      <c r="I192" s="13"/>
    </row>
    <row r="193" spans="1:9" x14ac:dyDescent="0.3">
      <c r="A193" s="13"/>
      <c r="B193" s="13"/>
      <c r="C193" s="13"/>
      <c r="D193" s="13"/>
      <c r="E193" s="13"/>
      <c r="F193" s="13"/>
      <c r="G193" s="13"/>
      <c r="H193" s="13"/>
      <c r="I193" s="13"/>
    </row>
    <row r="194" spans="1:9" x14ac:dyDescent="0.3">
      <c r="A194" s="13"/>
      <c r="B194" s="13"/>
      <c r="C194" s="13"/>
      <c r="D194" s="13"/>
      <c r="E194" s="13"/>
      <c r="F194" s="13"/>
      <c r="G194" s="13"/>
      <c r="H194" s="13"/>
      <c r="I194" s="13"/>
    </row>
    <row r="195" spans="1:9" x14ac:dyDescent="0.3">
      <c r="A195" s="13"/>
      <c r="B195" s="13"/>
      <c r="C195" s="13"/>
      <c r="D195" s="13"/>
      <c r="E195" s="13"/>
      <c r="F195" s="13"/>
      <c r="G195" s="13"/>
      <c r="H195" s="13"/>
      <c r="I195" s="13"/>
    </row>
    <row r="196" spans="1:9" x14ac:dyDescent="0.3">
      <c r="A196" s="13"/>
      <c r="B196" s="13"/>
      <c r="C196" s="13"/>
      <c r="D196" s="13"/>
      <c r="E196" s="13"/>
      <c r="F196" s="13"/>
      <c r="G196" s="13"/>
      <c r="H196" s="13"/>
      <c r="I196" s="13"/>
    </row>
    <row r="197" spans="1:9" x14ac:dyDescent="0.3">
      <c r="A197" s="13"/>
      <c r="B197" s="13"/>
      <c r="C197" s="13"/>
      <c r="D197" s="13"/>
      <c r="E197" s="13"/>
      <c r="F197" s="13"/>
      <c r="G197" s="13"/>
      <c r="H197" s="13"/>
      <c r="I197" s="13"/>
    </row>
    <row r="198" spans="1:9" x14ac:dyDescent="0.3">
      <c r="A198" s="13"/>
      <c r="B198" s="13"/>
      <c r="C198" s="13"/>
      <c r="D198" s="13"/>
      <c r="E198" s="13"/>
      <c r="F198" s="13"/>
      <c r="G198" s="13"/>
      <c r="H198" s="13"/>
      <c r="I198" s="13"/>
    </row>
    <row r="199" spans="1:9" x14ac:dyDescent="0.3">
      <c r="A199" s="13"/>
      <c r="B199" s="13"/>
      <c r="C199" s="13"/>
      <c r="D199" s="13"/>
      <c r="E199" s="13"/>
      <c r="F199" s="13"/>
      <c r="G199" s="13"/>
      <c r="H199" s="13"/>
      <c r="I199" s="13"/>
    </row>
    <row r="200" spans="1:9" x14ac:dyDescent="0.3">
      <c r="A200" s="13"/>
      <c r="B200" s="13"/>
      <c r="C200" s="13"/>
      <c r="D200" s="13"/>
      <c r="E200" s="13"/>
      <c r="F200" s="13"/>
      <c r="G200" s="13"/>
      <c r="H200" s="13"/>
      <c r="I200" s="13"/>
    </row>
    <row r="201" spans="1:9" x14ac:dyDescent="0.3">
      <c r="A201" s="13"/>
      <c r="B201" s="13"/>
      <c r="C201" s="13"/>
      <c r="D201" s="13"/>
      <c r="E201" s="13"/>
      <c r="F201" s="13"/>
      <c r="G201" s="13"/>
      <c r="H201" s="13"/>
      <c r="I201" s="13"/>
    </row>
    <row r="202" spans="1:9" x14ac:dyDescent="0.3">
      <c r="A202" s="13"/>
      <c r="B202" s="13"/>
      <c r="C202" s="13"/>
      <c r="D202" s="13"/>
      <c r="E202" s="13"/>
      <c r="F202" s="13"/>
      <c r="G202" s="13"/>
      <c r="H202" s="13"/>
      <c r="I202" s="13"/>
    </row>
    <row r="203" spans="1:9" x14ac:dyDescent="0.3">
      <c r="A203" s="13"/>
      <c r="B203" s="13"/>
      <c r="C203" s="13"/>
      <c r="D203" s="13"/>
      <c r="E203" s="13"/>
      <c r="F203" s="13"/>
      <c r="G203" s="13"/>
      <c r="H203" s="13"/>
      <c r="I203" s="13"/>
    </row>
    <row r="204" spans="1:9" x14ac:dyDescent="0.3">
      <c r="A204" s="13"/>
      <c r="B204" s="13"/>
      <c r="C204" s="13"/>
      <c r="D204" s="13"/>
      <c r="E204" s="13"/>
      <c r="F204" s="13"/>
      <c r="G204" s="13"/>
      <c r="H204" s="13"/>
      <c r="I204" s="13"/>
    </row>
    <row r="205" spans="1:9" x14ac:dyDescent="0.3">
      <c r="A205" s="13"/>
      <c r="B205" s="13"/>
      <c r="C205" s="13"/>
      <c r="D205" s="13"/>
      <c r="E205" s="13"/>
      <c r="F205" s="13"/>
      <c r="G205" s="13"/>
      <c r="H205" s="13"/>
      <c r="I205" s="13"/>
    </row>
    <row r="206" spans="1:9" x14ac:dyDescent="0.3">
      <c r="A206" s="13"/>
      <c r="B206" s="13"/>
      <c r="C206" s="13"/>
      <c r="D206" s="13"/>
      <c r="E206" s="13"/>
      <c r="F206" s="13"/>
      <c r="G206" s="13"/>
      <c r="H206" s="13"/>
      <c r="I206" s="13"/>
    </row>
    <row r="207" spans="1:9" x14ac:dyDescent="0.3">
      <c r="A207" s="13"/>
      <c r="B207" s="13"/>
      <c r="C207" s="13"/>
      <c r="D207" s="13"/>
      <c r="E207" s="13"/>
      <c r="F207" s="13"/>
      <c r="G207" s="13"/>
      <c r="H207" s="13"/>
      <c r="I207" s="13"/>
    </row>
    <row r="208" spans="1:9" x14ac:dyDescent="0.3">
      <c r="A208" s="13"/>
      <c r="B208" s="13"/>
      <c r="C208" s="13"/>
      <c r="D208" s="13"/>
      <c r="E208" s="13"/>
      <c r="F208" s="13"/>
      <c r="G208" s="13"/>
      <c r="H208" s="13"/>
      <c r="I208" s="13"/>
    </row>
    <row r="209" spans="1:9" x14ac:dyDescent="0.3">
      <c r="A209" s="13"/>
      <c r="B209" s="13"/>
      <c r="C209" s="13"/>
      <c r="D209" s="13"/>
      <c r="E209" s="13"/>
      <c r="F209" s="13"/>
      <c r="G209" s="13"/>
      <c r="H209" s="13"/>
      <c r="I209" s="13"/>
    </row>
    <row r="210" spans="1:9" x14ac:dyDescent="0.3">
      <c r="A210" s="13"/>
      <c r="B210" s="13"/>
      <c r="C210" s="13"/>
      <c r="D210" s="13"/>
      <c r="E210" s="13"/>
      <c r="F210" s="13"/>
      <c r="G210" s="13"/>
      <c r="H210" s="13"/>
      <c r="I210" s="13"/>
    </row>
    <row r="211" spans="1:9" x14ac:dyDescent="0.3">
      <c r="A211" s="13"/>
      <c r="B211" s="13"/>
      <c r="C211" s="13"/>
      <c r="D211" s="13"/>
      <c r="E211" s="13"/>
      <c r="F211" s="13"/>
      <c r="G211" s="13"/>
      <c r="H211" s="13"/>
      <c r="I211" s="13"/>
    </row>
    <row r="212" spans="1:9" x14ac:dyDescent="0.3">
      <c r="A212" s="13"/>
      <c r="B212" s="13"/>
      <c r="C212" s="13"/>
      <c r="D212" s="13"/>
      <c r="E212" s="13"/>
      <c r="F212" s="13"/>
      <c r="G212" s="13"/>
      <c r="H212" s="13"/>
      <c r="I212" s="13"/>
    </row>
    <row r="213" spans="1:9" x14ac:dyDescent="0.3">
      <c r="A213" s="13"/>
      <c r="B213" s="13"/>
      <c r="C213" s="13"/>
      <c r="D213" s="13"/>
      <c r="E213" s="13"/>
      <c r="F213" s="13"/>
      <c r="G213" s="13"/>
      <c r="H213" s="13"/>
      <c r="I213" s="13"/>
    </row>
    <row r="214" spans="1:9" x14ac:dyDescent="0.3">
      <c r="A214" s="13"/>
      <c r="B214" s="13"/>
      <c r="C214" s="13"/>
      <c r="D214" s="13"/>
      <c r="E214" s="13"/>
      <c r="F214" s="13"/>
      <c r="G214" s="13"/>
      <c r="H214" s="13"/>
      <c r="I214" s="13"/>
    </row>
    <row r="215" spans="1:9" x14ac:dyDescent="0.3">
      <c r="A215" s="13"/>
      <c r="B215" s="13"/>
      <c r="C215" s="13"/>
      <c r="D215" s="13"/>
      <c r="E215" s="13"/>
      <c r="F215" s="13"/>
      <c r="G215" s="13"/>
      <c r="H215" s="13"/>
      <c r="I215" s="13"/>
    </row>
    <row r="216" spans="1:9" x14ac:dyDescent="0.3">
      <c r="A216" s="13"/>
      <c r="B216" s="13"/>
      <c r="C216" s="13"/>
      <c r="D216" s="13"/>
      <c r="E216" s="13"/>
      <c r="F216" s="13"/>
      <c r="G216" s="13"/>
      <c r="H216" s="13"/>
      <c r="I216" s="13"/>
    </row>
    <row r="217" spans="1:9" x14ac:dyDescent="0.3">
      <c r="A217" s="13"/>
      <c r="B217" s="13"/>
      <c r="C217" s="13"/>
      <c r="D217" s="13"/>
      <c r="E217" s="13"/>
      <c r="F217" s="13"/>
      <c r="G217" s="13"/>
      <c r="H217" s="13"/>
      <c r="I217" s="13"/>
    </row>
    <row r="218" spans="1:9" x14ac:dyDescent="0.3">
      <c r="A218" s="13"/>
      <c r="B218" s="13"/>
      <c r="C218" s="13"/>
      <c r="D218" s="13"/>
      <c r="E218" s="13"/>
      <c r="F218" s="13"/>
      <c r="G218" s="13"/>
      <c r="H218" s="13"/>
      <c r="I218" s="13"/>
    </row>
    <row r="219" spans="1:9" x14ac:dyDescent="0.3">
      <c r="A219" s="13"/>
      <c r="B219" s="13"/>
      <c r="C219" s="13"/>
      <c r="D219" s="13"/>
      <c r="E219" s="13"/>
      <c r="F219" s="13"/>
      <c r="G219" s="13"/>
      <c r="H219" s="13"/>
      <c r="I219" s="13"/>
    </row>
    <row r="220" spans="1:9" x14ac:dyDescent="0.3">
      <c r="A220" s="13"/>
      <c r="B220" s="13"/>
      <c r="C220" s="13"/>
      <c r="D220" s="13"/>
      <c r="E220" s="13"/>
      <c r="F220" s="13"/>
      <c r="G220" s="13"/>
      <c r="H220" s="13"/>
      <c r="I220" s="13"/>
    </row>
    <row r="221" spans="1:9" x14ac:dyDescent="0.3">
      <c r="A221" s="13"/>
      <c r="B221" s="13"/>
      <c r="C221" s="13"/>
      <c r="D221" s="13"/>
      <c r="E221" s="13"/>
      <c r="F221" s="13"/>
      <c r="G221" s="13"/>
      <c r="H221" s="13"/>
      <c r="I221" s="13"/>
    </row>
    <row r="222" spans="1:9" x14ac:dyDescent="0.3">
      <c r="A222" s="13"/>
      <c r="B222" s="13"/>
      <c r="C222" s="13"/>
      <c r="D222" s="13"/>
      <c r="E222" s="13"/>
      <c r="F222" s="13"/>
      <c r="G222" s="13"/>
      <c r="H222" s="13"/>
      <c r="I222" s="13"/>
    </row>
    <row r="223" spans="1:9" x14ac:dyDescent="0.3">
      <c r="A223" s="13"/>
      <c r="B223" s="13"/>
      <c r="C223" s="13"/>
      <c r="D223" s="13"/>
      <c r="E223" s="13"/>
      <c r="F223" s="13"/>
      <c r="G223" s="13"/>
      <c r="H223" s="13"/>
      <c r="I223" s="13"/>
    </row>
    <row r="224" spans="1:9" x14ac:dyDescent="0.3">
      <c r="A224" s="13"/>
      <c r="B224" s="13"/>
      <c r="C224" s="13"/>
      <c r="D224" s="13"/>
      <c r="E224" s="13"/>
      <c r="F224" s="13"/>
      <c r="G224" s="13"/>
      <c r="H224" s="13"/>
      <c r="I224" s="13"/>
    </row>
    <row r="225" spans="1:9" x14ac:dyDescent="0.3">
      <c r="A225" s="13"/>
      <c r="B225" s="13"/>
      <c r="C225" s="13"/>
      <c r="D225" s="13"/>
      <c r="E225" s="13"/>
      <c r="F225" s="13"/>
      <c r="G225" s="13"/>
      <c r="H225" s="13"/>
      <c r="I225" s="13"/>
    </row>
    <row r="226" spans="1:9" x14ac:dyDescent="0.3">
      <c r="A226" s="13"/>
      <c r="B226" s="13"/>
      <c r="C226" s="13"/>
      <c r="D226" s="13"/>
      <c r="E226" s="13"/>
      <c r="F226" s="13"/>
      <c r="G226" s="13"/>
      <c r="H226" s="13"/>
      <c r="I226" s="13"/>
    </row>
    <row r="227" spans="1:9" x14ac:dyDescent="0.3">
      <c r="A227" s="13"/>
      <c r="B227" s="13"/>
      <c r="C227" s="13"/>
      <c r="D227" s="13"/>
      <c r="E227" s="13"/>
      <c r="F227" s="13"/>
      <c r="G227" s="13"/>
      <c r="H227" s="13"/>
      <c r="I227" s="13"/>
    </row>
    <row r="228" spans="1:9" x14ac:dyDescent="0.3">
      <c r="A228" s="13"/>
      <c r="B228" s="13"/>
      <c r="C228" s="13"/>
      <c r="D228" s="13"/>
      <c r="E228" s="13"/>
      <c r="F228" s="13"/>
      <c r="G228" s="13"/>
      <c r="H228" s="13"/>
      <c r="I228" s="13"/>
    </row>
    <row r="229" spans="1:9" x14ac:dyDescent="0.3">
      <c r="A229" s="13"/>
      <c r="B229" s="13"/>
      <c r="C229" s="13"/>
      <c r="D229" s="13"/>
      <c r="E229" s="13"/>
      <c r="F229" s="13"/>
      <c r="G229" s="13"/>
      <c r="H229" s="13"/>
      <c r="I229" s="13"/>
    </row>
    <row r="230" spans="1:9" x14ac:dyDescent="0.3">
      <c r="A230" s="13"/>
      <c r="B230" s="13"/>
      <c r="C230" s="13"/>
      <c r="D230" s="13"/>
      <c r="E230" s="13"/>
      <c r="F230" s="13"/>
      <c r="G230" s="13"/>
      <c r="H230" s="13"/>
      <c r="I230" s="13"/>
    </row>
    <row r="231" spans="1:9" x14ac:dyDescent="0.3">
      <c r="A231" s="13"/>
      <c r="B231" s="13"/>
      <c r="C231" s="13"/>
      <c r="D231" s="13"/>
      <c r="E231" s="13"/>
      <c r="F231" s="13"/>
      <c r="G231" s="13"/>
      <c r="H231" s="13"/>
      <c r="I231" s="13"/>
    </row>
    <row r="232" spans="1:9" x14ac:dyDescent="0.3">
      <c r="A232" s="13"/>
      <c r="B232" s="13"/>
      <c r="C232" s="13"/>
      <c r="D232" s="13"/>
      <c r="E232" s="13"/>
      <c r="F232" s="13"/>
      <c r="G232" s="13"/>
      <c r="H232" s="13"/>
      <c r="I232" s="13"/>
    </row>
    <row r="233" spans="1:9" x14ac:dyDescent="0.3">
      <c r="A233" s="13"/>
      <c r="B233" s="13"/>
      <c r="C233" s="13"/>
      <c r="D233" s="13"/>
      <c r="E233" s="13"/>
      <c r="F233" s="13"/>
      <c r="G233" s="13"/>
      <c r="H233" s="13"/>
      <c r="I233" s="13"/>
    </row>
    <row r="234" spans="1:9" x14ac:dyDescent="0.3">
      <c r="A234" s="13"/>
      <c r="B234" s="13"/>
      <c r="C234" s="13"/>
      <c r="D234" s="13"/>
      <c r="E234" s="13"/>
      <c r="F234" s="13"/>
      <c r="G234" s="13"/>
      <c r="H234" s="13"/>
      <c r="I234" s="13"/>
    </row>
    <row r="235" spans="1:9" x14ac:dyDescent="0.3">
      <c r="A235" s="13"/>
      <c r="B235" s="13"/>
      <c r="C235" s="13"/>
      <c r="D235" s="13"/>
      <c r="E235" s="13"/>
      <c r="F235" s="13"/>
      <c r="G235" s="13"/>
      <c r="H235" s="13"/>
      <c r="I235" s="13"/>
    </row>
    <row r="236" spans="1:9" x14ac:dyDescent="0.3">
      <c r="A236" s="13"/>
      <c r="B236" s="13"/>
      <c r="C236" s="13"/>
      <c r="D236" s="13"/>
      <c r="E236" s="13"/>
      <c r="F236" s="13"/>
      <c r="G236" s="13"/>
      <c r="H236" s="13"/>
      <c r="I236" s="13"/>
    </row>
    <row r="237" spans="1:9" x14ac:dyDescent="0.3">
      <c r="A237" s="13"/>
      <c r="B237" s="13"/>
      <c r="C237" s="13"/>
      <c r="D237" s="13"/>
      <c r="E237" s="13"/>
      <c r="F237" s="13"/>
      <c r="G237" s="13"/>
      <c r="H237" s="13"/>
      <c r="I237" s="13"/>
    </row>
    <row r="238" spans="1:9" x14ac:dyDescent="0.3">
      <c r="A238" s="13"/>
      <c r="B238" s="13"/>
      <c r="C238" s="13"/>
      <c r="D238" s="13"/>
      <c r="E238" s="13"/>
      <c r="F238" s="13"/>
      <c r="G238" s="13"/>
      <c r="H238" s="13"/>
      <c r="I238" s="13"/>
    </row>
    <row r="239" spans="1:9" x14ac:dyDescent="0.3">
      <c r="A239" s="13"/>
      <c r="B239" s="13"/>
      <c r="C239" s="13"/>
      <c r="D239" s="13"/>
      <c r="E239" s="13"/>
      <c r="F239" s="13"/>
      <c r="G239" s="13"/>
      <c r="H239" s="13"/>
      <c r="I239" s="13"/>
    </row>
    <row r="240" spans="1:9" x14ac:dyDescent="0.3">
      <c r="A240" s="13"/>
      <c r="B240" s="13"/>
      <c r="C240" s="13"/>
      <c r="D240" s="13"/>
      <c r="E240" s="13"/>
      <c r="F240" s="13"/>
      <c r="G240" s="13"/>
      <c r="H240" s="13"/>
      <c r="I240" s="13"/>
    </row>
    <row r="241" spans="1:9" x14ac:dyDescent="0.3">
      <c r="A241" s="13"/>
      <c r="B241" s="13"/>
      <c r="C241" s="13"/>
      <c r="D241" s="13"/>
      <c r="E241" s="13"/>
      <c r="F241" s="13"/>
      <c r="G241" s="13"/>
      <c r="H241" s="13"/>
      <c r="I241" s="13"/>
    </row>
    <row r="242" spans="1:9" x14ac:dyDescent="0.3">
      <c r="A242" s="13"/>
      <c r="B242" s="13"/>
      <c r="C242" s="13"/>
      <c r="D242" s="13"/>
      <c r="E242" s="13"/>
      <c r="F242" s="13"/>
      <c r="G242" s="13"/>
      <c r="H242" s="13"/>
      <c r="I242" s="13"/>
    </row>
    <row r="243" spans="1:9" x14ac:dyDescent="0.3">
      <c r="A243" s="13"/>
      <c r="B243" s="13"/>
      <c r="C243" s="13"/>
      <c r="D243" s="13"/>
      <c r="E243" s="13"/>
      <c r="F243" s="13"/>
      <c r="G243" s="13"/>
      <c r="H243" s="13"/>
      <c r="I243" s="13"/>
    </row>
    <row r="244" spans="1:9" x14ac:dyDescent="0.3">
      <c r="A244" s="13"/>
      <c r="B244" s="13"/>
      <c r="C244" s="13"/>
      <c r="D244" s="13"/>
      <c r="E244" s="13"/>
      <c r="F244" s="13"/>
      <c r="G244" s="13"/>
      <c r="H244" s="13"/>
      <c r="I244" s="13"/>
    </row>
    <row r="245" spans="1:9" x14ac:dyDescent="0.3">
      <c r="A245" s="13"/>
      <c r="B245" s="13"/>
      <c r="C245" s="13"/>
      <c r="D245" s="13"/>
      <c r="E245" s="13"/>
      <c r="F245" s="13"/>
      <c r="G245" s="13"/>
      <c r="H245" s="13"/>
      <c r="I245" s="13"/>
    </row>
    <row r="246" spans="1:9" x14ac:dyDescent="0.3">
      <c r="A246" s="13"/>
      <c r="B246" s="13"/>
      <c r="C246" s="13"/>
      <c r="D246" s="13"/>
      <c r="E246" s="13"/>
      <c r="F246" s="13"/>
      <c r="G246" s="13"/>
      <c r="H246" s="13"/>
      <c r="I246" s="13"/>
    </row>
    <row r="247" spans="1:9" x14ac:dyDescent="0.3">
      <c r="A247" s="13"/>
      <c r="B247" s="13"/>
      <c r="C247" s="13"/>
      <c r="D247" s="13"/>
      <c r="E247" s="13"/>
      <c r="F247" s="13"/>
      <c r="G247" s="13"/>
      <c r="H247" s="13"/>
      <c r="I247" s="13"/>
    </row>
    <row r="248" spans="1:9" x14ac:dyDescent="0.3">
      <c r="A248" s="13"/>
      <c r="B248" s="13"/>
      <c r="C248" s="13"/>
      <c r="D248" s="13"/>
      <c r="E248" s="13"/>
      <c r="F248" s="13"/>
      <c r="G248" s="13"/>
      <c r="H248" s="13"/>
      <c r="I248" s="13"/>
    </row>
    <row r="249" spans="1:9" x14ac:dyDescent="0.3">
      <c r="A249" s="13"/>
      <c r="B249" s="13"/>
      <c r="C249" s="13"/>
      <c r="D249" s="13"/>
      <c r="E249" s="13"/>
      <c r="F249" s="13"/>
      <c r="G249" s="13"/>
      <c r="H249" s="13"/>
      <c r="I249" s="13"/>
    </row>
    <row r="250" spans="1:9" x14ac:dyDescent="0.3">
      <c r="A250" s="13"/>
      <c r="B250" s="13"/>
      <c r="C250" s="13"/>
      <c r="D250" s="13"/>
      <c r="E250" s="13"/>
      <c r="F250" s="13"/>
      <c r="G250" s="13"/>
      <c r="H250" s="13"/>
      <c r="I250" s="13"/>
    </row>
    <row r="251" spans="1:9" x14ac:dyDescent="0.3">
      <c r="A251" s="13"/>
      <c r="B251" s="13"/>
      <c r="C251" s="13"/>
      <c r="D251" s="13"/>
      <c r="E251" s="13"/>
      <c r="F251" s="13"/>
      <c r="G251" s="13"/>
      <c r="H251" s="13"/>
      <c r="I251" s="13"/>
    </row>
    <row r="252" spans="1:9" x14ac:dyDescent="0.3">
      <c r="A252" s="13"/>
      <c r="B252" s="13"/>
      <c r="C252" s="13"/>
      <c r="D252" s="13"/>
      <c r="E252" s="13"/>
      <c r="F252" s="13"/>
      <c r="G252" s="13"/>
      <c r="H252" s="13"/>
      <c r="I252" s="13"/>
    </row>
    <row r="253" spans="1:9" x14ac:dyDescent="0.3">
      <c r="A253" s="13"/>
      <c r="B253" s="13"/>
      <c r="C253" s="13"/>
      <c r="D253" s="13"/>
      <c r="E253" s="13"/>
      <c r="F253" s="13"/>
      <c r="G253" s="13"/>
      <c r="H253" s="13"/>
      <c r="I253" s="13"/>
    </row>
    <row r="254" spans="1:9" x14ac:dyDescent="0.3">
      <c r="A254" s="13"/>
      <c r="B254" s="13"/>
      <c r="C254" s="13"/>
      <c r="D254" s="13"/>
      <c r="E254" s="13"/>
      <c r="F254" s="13"/>
      <c r="G254" s="13"/>
      <c r="H254" s="13"/>
      <c r="I254" s="13"/>
    </row>
    <row r="255" spans="1:9" x14ac:dyDescent="0.3">
      <c r="A255" s="13"/>
      <c r="B255" s="13"/>
      <c r="C255" s="13"/>
      <c r="D255" s="13"/>
      <c r="E255" s="13"/>
      <c r="F255" s="13"/>
      <c r="G255" s="13"/>
      <c r="H255" s="13"/>
      <c r="I255" s="13"/>
    </row>
    <row r="256" spans="1:9" x14ac:dyDescent="0.3">
      <c r="A256" s="13"/>
      <c r="B256" s="13"/>
      <c r="C256" s="13"/>
      <c r="D256" s="13"/>
      <c r="E256" s="13"/>
      <c r="F256" s="13"/>
      <c r="G256" s="13"/>
      <c r="H256" s="13"/>
      <c r="I256" s="13"/>
    </row>
    <row r="257" spans="1:9" x14ac:dyDescent="0.3">
      <c r="A257" s="13"/>
      <c r="B257" s="13"/>
      <c r="C257" s="13"/>
      <c r="D257" s="13"/>
      <c r="E257" s="13"/>
      <c r="F257" s="13"/>
      <c r="G257" s="13"/>
      <c r="H257" s="13"/>
      <c r="I257" s="13"/>
    </row>
    <row r="258" spans="1:9" x14ac:dyDescent="0.3">
      <c r="A258" s="13"/>
      <c r="B258" s="13"/>
      <c r="C258" s="13"/>
      <c r="D258" s="13"/>
      <c r="E258" s="13"/>
      <c r="F258" s="13"/>
      <c r="G258" s="13"/>
      <c r="H258" s="13"/>
      <c r="I258" s="13"/>
    </row>
    <row r="259" spans="1:9" x14ac:dyDescent="0.3">
      <c r="A259" s="13"/>
      <c r="B259" s="13"/>
      <c r="C259" s="13"/>
      <c r="D259" s="13"/>
      <c r="E259" s="13"/>
      <c r="F259" s="13"/>
      <c r="G259" s="13"/>
      <c r="H259" s="13"/>
      <c r="I259" s="13"/>
    </row>
    <row r="260" spans="1:9" x14ac:dyDescent="0.3">
      <c r="A260" s="13"/>
      <c r="B260" s="13"/>
      <c r="C260" s="13"/>
      <c r="D260" s="13"/>
      <c r="E260" s="13"/>
      <c r="F260" s="13"/>
      <c r="G260" s="13"/>
      <c r="H260" s="13"/>
      <c r="I260" s="13"/>
    </row>
    <row r="261" spans="1:9" x14ac:dyDescent="0.3">
      <c r="A261" s="13"/>
      <c r="B261" s="13"/>
      <c r="C261" s="13"/>
      <c r="D261" s="13"/>
      <c r="E261" s="13"/>
      <c r="F261" s="13"/>
      <c r="G261" s="13"/>
      <c r="H261" s="13"/>
      <c r="I261" s="13"/>
    </row>
    <row r="262" spans="1:9" x14ac:dyDescent="0.3">
      <c r="A262" s="13"/>
      <c r="B262" s="13"/>
      <c r="C262" s="13"/>
      <c r="D262" s="13"/>
      <c r="E262" s="13"/>
      <c r="F262" s="13"/>
      <c r="G262" s="13"/>
      <c r="H262" s="13"/>
      <c r="I262" s="13"/>
    </row>
    <row r="263" spans="1:9" x14ac:dyDescent="0.3">
      <c r="A263" s="13"/>
      <c r="B263" s="13"/>
      <c r="C263" s="13"/>
      <c r="D263" s="13"/>
      <c r="E263" s="13"/>
      <c r="F263" s="13"/>
      <c r="G263" s="13"/>
      <c r="H263" s="13"/>
      <c r="I263" s="13"/>
    </row>
    <row r="264" spans="1:9" x14ac:dyDescent="0.3">
      <c r="A264" s="13"/>
      <c r="B264" s="13"/>
      <c r="C264" s="13"/>
      <c r="D264" s="13"/>
      <c r="E264" s="13"/>
      <c r="F264" s="13"/>
      <c r="G264" s="13"/>
      <c r="H264" s="13"/>
      <c r="I264" s="13"/>
    </row>
    <row r="265" spans="1:9" x14ac:dyDescent="0.3">
      <c r="A265" s="13"/>
      <c r="B265" s="13"/>
      <c r="C265" s="13"/>
      <c r="D265" s="13"/>
      <c r="E265" s="13"/>
      <c r="F265" s="13"/>
      <c r="G265" s="13"/>
      <c r="H265" s="13"/>
      <c r="I265" s="13"/>
    </row>
    <row r="266" spans="1:9" x14ac:dyDescent="0.3">
      <c r="A266" s="13"/>
      <c r="B266" s="13"/>
      <c r="C266" s="13"/>
      <c r="D266" s="13"/>
      <c r="E266" s="13"/>
      <c r="F266" s="13"/>
      <c r="G266" s="13"/>
      <c r="H266" s="13"/>
      <c r="I266" s="13"/>
    </row>
    <row r="267" spans="1:9" x14ac:dyDescent="0.3">
      <c r="A267" s="13"/>
      <c r="B267" s="13"/>
      <c r="C267" s="13"/>
      <c r="D267" s="13"/>
      <c r="E267" s="13"/>
      <c r="F267" s="13"/>
      <c r="G267" s="13"/>
      <c r="H267" s="13"/>
      <c r="I267" s="13"/>
    </row>
    <row r="268" spans="1:9" x14ac:dyDescent="0.3">
      <c r="A268" s="13"/>
      <c r="B268" s="13"/>
      <c r="C268" s="13"/>
      <c r="D268" s="13"/>
      <c r="E268" s="13"/>
      <c r="F268" s="13"/>
      <c r="G268" s="13"/>
      <c r="H268" s="13"/>
      <c r="I268" s="13"/>
    </row>
    <row r="269" spans="1:9" x14ac:dyDescent="0.3">
      <c r="A269" s="13"/>
      <c r="B269" s="13"/>
      <c r="C269" s="13"/>
      <c r="D269" s="13"/>
      <c r="E269" s="13"/>
      <c r="F269" s="13"/>
      <c r="G269" s="13"/>
      <c r="H269" s="13"/>
      <c r="I269" s="13"/>
    </row>
    <row r="270" spans="1:9" x14ac:dyDescent="0.3">
      <c r="A270" s="13"/>
      <c r="B270" s="13"/>
      <c r="C270" s="13"/>
      <c r="D270" s="13"/>
      <c r="E270" s="13"/>
      <c r="F270" s="13"/>
      <c r="G270" s="13"/>
      <c r="H270" s="13"/>
      <c r="I270" s="13"/>
    </row>
    <row r="271" spans="1:9" x14ac:dyDescent="0.3">
      <c r="A271" s="13"/>
      <c r="B271" s="13"/>
      <c r="C271" s="13"/>
      <c r="D271" s="13"/>
      <c r="E271" s="13"/>
      <c r="F271" s="13"/>
      <c r="G271" s="13"/>
      <c r="H271" s="13"/>
      <c r="I271" s="13"/>
    </row>
    <row r="272" spans="1:9" x14ac:dyDescent="0.3">
      <c r="A272" s="13"/>
      <c r="B272" s="13"/>
      <c r="C272" s="13"/>
      <c r="D272" s="13"/>
      <c r="E272" s="13"/>
      <c r="F272" s="13"/>
      <c r="G272" s="13"/>
      <c r="H272" s="13"/>
      <c r="I272" s="13"/>
    </row>
    <row r="273" spans="1:9" x14ac:dyDescent="0.3">
      <c r="A273" s="13"/>
      <c r="B273" s="13"/>
      <c r="C273" s="13"/>
      <c r="D273" s="13"/>
      <c r="E273" s="13"/>
      <c r="F273" s="13"/>
      <c r="G273" s="13"/>
      <c r="H273" s="13"/>
      <c r="I273" s="13"/>
    </row>
    <row r="274" spans="1:9" x14ac:dyDescent="0.3">
      <c r="A274" s="13"/>
      <c r="B274" s="13"/>
      <c r="C274" s="13"/>
      <c r="D274" s="13"/>
      <c r="E274" s="13"/>
      <c r="F274" s="13"/>
      <c r="G274" s="13"/>
      <c r="H274" s="13"/>
      <c r="I274" s="13"/>
    </row>
    <row r="275" spans="1:9" x14ac:dyDescent="0.3">
      <c r="A275" s="13"/>
      <c r="B275" s="13"/>
      <c r="C275" s="13"/>
      <c r="D275" s="13"/>
      <c r="E275" s="13"/>
      <c r="F275" s="13"/>
      <c r="G275" s="13"/>
      <c r="H275" s="13"/>
      <c r="I275" s="13"/>
    </row>
    <row r="276" spans="1:9" x14ac:dyDescent="0.3">
      <c r="A276" s="13"/>
      <c r="B276" s="13"/>
      <c r="C276" s="13"/>
      <c r="D276" s="13"/>
      <c r="E276" s="13"/>
      <c r="F276" s="13"/>
      <c r="G276" s="13"/>
      <c r="H276" s="13"/>
      <c r="I276" s="13"/>
    </row>
    <row r="277" spans="1:9" x14ac:dyDescent="0.3">
      <c r="A277" s="13"/>
      <c r="B277" s="13"/>
      <c r="C277" s="13"/>
      <c r="D277" s="13"/>
      <c r="E277" s="13"/>
      <c r="F277" s="13"/>
      <c r="G277" s="13"/>
      <c r="H277" s="13"/>
      <c r="I277" s="13"/>
    </row>
    <row r="278" spans="1:9" x14ac:dyDescent="0.3">
      <c r="A278" s="13"/>
      <c r="B278" s="13"/>
      <c r="C278" s="13"/>
      <c r="D278" s="13"/>
      <c r="E278" s="13"/>
      <c r="F278" s="13"/>
      <c r="G278" s="13"/>
      <c r="H278" s="13"/>
      <c r="I278" s="13"/>
    </row>
    <row r="279" spans="1:9" x14ac:dyDescent="0.3">
      <c r="A279" s="13"/>
      <c r="B279" s="13"/>
      <c r="C279" s="13"/>
      <c r="D279" s="13"/>
      <c r="E279" s="13"/>
      <c r="F279" s="13"/>
      <c r="G279" s="13"/>
      <c r="H279" s="13"/>
      <c r="I279" s="13"/>
    </row>
    <row r="280" spans="1:9" x14ac:dyDescent="0.3">
      <c r="A280" s="13"/>
      <c r="B280" s="13"/>
      <c r="C280" s="13"/>
      <c r="D280" s="13"/>
      <c r="E280" s="13"/>
      <c r="F280" s="13"/>
      <c r="G280" s="13"/>
      <c r="H280" s="13"/>
      <c r="I280" s="13"/>
    </row>
    <row r="281" spans="1:9" x14ac:dyDescent="0.3">
      <c r="A281" s="13"/>
      <c r="B281" s="13"/>
      <c r="C281" s="13"/>
      <c r="D281" s="13"/>
      <c r="E281" s="13"/>
      <c r="F281" s="13"/>
      <c r="G281" s="13"/>
      <c r="H281" s="13"/>
      <c r="I281" s="13"/>
    </row>
    <row r="282" spans="1:9" x14ac:dyDescent="0.3">
      <c r="A282" s="13"/>
      <c r="B282" s="13"/>
      <c r="C282" s="13"/>
      <c r="D282" s="13"/>
      <c r="E282" s="13"/>
      <c r="F282" s="13"/>
      <c r="G282" s="13"/>
      <c r="H282" s="13"/>
      <c r="I282" s="13"/>
    </row>
    <row r="283" spans="1:9" x14ac:dyDescent="0.3">
      <c r="A283" s="13"/>
      <c r="B283" s="13"/>
      <c r="C283" s="13"/>
      <c r="D283" s="13"/>
      <c r="E283" s="13"/>
      <c r="F283" s="13"/>
      <c r="G283" s="13"/>
      <c r="H283" s="13"/>
      <c r="I283" s="13"/>
    </row>
    <row r="284" spans="1:9" x14ac:dyDescent="0.3">
      <c r="A284" s="13"/>
      <c r="B284" s="13"/>
      <c r="C284" s="13"/>
      <c r="D284" s="13"/>
      <c r="E284" s="13"/>
      <c r="F284" s="13"/>
      <c r="G284" s="13"/>
      <c r="H284" s="13"/>
      <c r="I284" s="13"/>
    </row>
    <row r="285" spans="1:9" x14ac:dyDescent="0.3">
      <c r="A285" s="13"/>
      <c r="B285" s="13"/>
      <c r="C285" s="13"/>
      <c r="D285" s="13"/>
      <c r="E285" s="13"/>
      <c r="F285" s="13"/>
      <c r="G285" s="13"/>
      <c r="H285" s="13"/>
      <c r="I285" s="13"/>
    </row>
    <row r="286" spans="1:9" x14ac:dyDescent="0.3">
      <c r="A286" s="13"/>
      <c r="B286" s="13"/>
      <c r="C286" s="13"/>
      <c r="D286" s="13"/>
      <c r="E286" s="13"/>
      <c r="F286" s="13"/>
      <c r="G286" s="13"/>
      <c r="H286" s="13"/>
      <c r="I286" s="13"/>
    </row>
    <row r="287" spans="1:9" x14ac:dyDescent="0.3">
      <c r="A287" s="13"/>
      <c r="B287" s="13"/>
      <c r="C287" s="13"/>
      <c r="D287" s="13"/>
      <c r="E287" s="13"/>
      <c r="F287" s="13"/>
      <c r="G287" s="13"/>
      <c r="H287" s="13"/>
      <c r="I287" s="13"/>
    </row>
    <row r="288" spans="1:9" x14ac:dyDescent="0.3">
      <c r="A288" s="13"/>
      <c r="B288" s="13"/>
      <c r="C288" s="13"/>
      <c r="D288" s="13"/>
      <c r="E288" s="13"/>
      <c r="F288" s="13"/>
      <c r="G288" s="13"/>
      <c r="H288" s="13"/>
      <c r="I288" s="13"/>
    </row>
    <row r="289" spans="1:9" x14ac:dyDescent="0.3">
      <c r="A289" s="13"/>
      <c r="B289" s="13"/>
      <c r="C289" s="13"/>
      <c r="D289" s="13"/>
      <c r="E289" s="13"/>
      <c r="F289" s="13"/>
      <c r="G289" s="13"/>
      <c r="H289" s="13"/>
      <c r="I289" s="13"/>
    </row>
    <row r="290" spans="1:9" x14ac:dyDescent="0.3">
      <c r="A290" s="13"/>
      <c r="B290" s="13"/>
      <c r="C290" s="13"/>
      <c r="D290" s="13"/>
      <c r="E290" s="13"/>
      <c r="F290" s="13"/>
      <c r="G290" s="13"/>
      <c r="H290" s="13"/>
      <c r="I290" s="13"/>
    </row>
    <row r="291" spans="1:9" x14ac:dyDescent="0.3">
      <c r="A291" s="13"/>
      <c r="B291" s="13"/>
      <c r="C291" s="13"/>
      <c r="D291" s="13"/>
      <c r="E291" s="13"/>
      <c r="F291" s="13"/>
      <c r="G291" s="13"/>
      <c r="H291" s="13"/>
      <c r="I291" s="13"/>
    </row>
    <row r="292" spans="1:9" x14ac:dyDescent="0.3">
      <c r="A292" s="13"/>
      <c r="B292" s="13"/>
      <c r="C292" s="13"/>
      <c r="D292" s="13"/>
      <c r="E292" s="13"/>
      <c r="F292" s="13"/>
      <c r="G292" s="13"/>
      <c r="H292" s="13"/>
      <c r="I292" s="13"/>
    </row>
    <row r="293" spans="1:9" x14ac:dyDescent="0.3">
      <c r="A293" s="13"/>
      <c r="B293" s="13"/>
      <c r="C293" s="13"/>
      <c r="D293" s="13"/>
      <c r="E293" s="13"/>
      <c r="F293" s="13"/>
      <c r="G293" s="13"/>
      <c r="H293" s="13"/>
      <c r="I293" s="13"/>
    </row>
    <row r="294" spans="1:9" x14ac:dyDescent="0.3">
      <c r="A294" s="13"/>
      <c r="B294" s="13"/>
      <c r="C294" s="13"/>
      <c r="D294" s="13"/>
      <c r="E294" s="13"/>
      <c r="F294" s="13"/>
      <c r="G294" s="13"/>
      <c r="H294" s="13"/>
      <c r="I294" s="13"/>
    </row>
    <row r="295" spans="1:9" x14ac:dyDescent="0.3">
      <c r="A295" s="13"/>
      <c r="B295" s="13"/>
      <c r="C295" s="13"/>
      <c r="D295" s="13"/>
      <c r="E295" s="13"/>
      <c r="F295" s="13"/>
      <c r="G295" s="13"/>
      <c r="H295" s="13"/>
      <c r="I295" s="13"/>
    </row>
    <row r="296" spans="1:9" x14ac:dyDescent="0.3">
      <c r="A296" s="13"/>
      <c r="B296" s="13"/>
      <c r="C296" s="13"/>
      <c r="D296" s="13"/>
      <c r="E296" s="13"/>
      <c r="F296" s="13"/>
      <c r="G296" s="13"/>
      <c r="H296" s="13"/>
      <c r="I296" s="13"/>
    </row>
    <row r="297" spans="1:9" x14ac:dyDescent="0.3">
      <c r="A297" s="13"/>
      <c r="B297" s="13"/>
      <c r="C297" s="13"/>
      <c r="D297" s="13"/>
      <c r="E297" s="13"/>
      <c r="F297" s="13"/>
      <c r="G297" s="13"/>
      <c r="H297" s="13"/>
      <c r="I297" s="13"/>
    </row>
    <row r="298" spans="1:9" x14ac:dyDescent="0.3">
      <c r="A298" s="13"/>
      <c r="B298" s="13"/>
      <c r="C298" s="13"/>
      <c r="D298" s="13"/>
      <c r="E298" s="13"/>
      <c r="F298" s="13"/>
      <c r="G298" s="13"/>
      <c r="H298" s="13"/>
      <c r="I298" s="13"/>
    </row>
    <row r="299" spans="1:9" x14ac:dyDescent="0.3">
      <c r="A299" s="13"/>
      <c r="B299" s="13"/>
      <c r="C299" s="13"/>
      <c r="D299" s="13"/>
      <c r="E299" s="13"/>
      <c r="F299" s="13"/>
      <c r="G299" s="13"/>
      <c r="H299" s="13"/>
      <c r="I299" s="13"/>
    </row>
    <row r="300" spans="1:9" x14ac:dyDescent="0.3">
      <c r="A300" s="13"/>
      <c r="B300" s="13"/>
      <c r="C300" s="13"/>
      <c r="D300" s="13"/>
      <c r="E300" s="13"/>
      <c r="F300" s="13"/>
      <c r="G300" s="13"/>
      <c r="H300" s="13"/>
      <c r="I300" s="13"/>
    </row>
    <row r="301" spans="1:9" x14ac:dyDescent="0.3">
      <c r="A301" s="13"/>
      <c r="B301" s="13"/>
      <c r="C301" s="13"/>
      <c r="D301" s="13"/>
      <c r="E301" s="13"/>
      <c r="F301" s="13"/>
      <c r="G301" s="13"/>
      <c r="H301" s="13"/>
      <c r="I301" s="13"/>
    </row>
    <row r="302" spans="1:9" x14ac:dyDescent="0.3">
      <c r="A302" s="13"/>
      <c r="B302" s="13"/>
      <c r="C302" s="13"/>
      <c r="D302" s="13"/>
      <c r="E302" s="13"/>
      <c r="F302" s="13"/>
      <c r="G302" s="13"/>
      <c r="H302" s="13"/>
      <c r="I302" s="13"/>
    </row>
    <row r="303" spans="1:9" x14ac:dyDescent="0.3">
      <c r="A303" s="13"/>
      <c r="B303" s="13"/>
      <c r="C303" s="13"/>
      <c r="D303" s="13"/>
      <c r="E303" s="13"/>
      <c r="F303" s="13"/>
      <c r="G303" s="13"/>
      <c r="H303" s="13"/>
      <c r="I303" s="13"/>
    </row>
    <row r="304" spans="1:9" x14ac:dyDescent="0.3">
      <c r="A304" s="13"/>
      <c r="B304" s="13"/>
      <c r="C304" s="13"/>
      <c r="D304" s="13"/>
      <c r="E304" s="13"/>
      <c r="F304" s="13"/>
      <c r="G304" s="13"/>
      <c r="H304" s="13"/>
      <c r="I304" s="13"/>
    </row>
    <row r="305" spans="1:9" x14ac:dyDescent="0.3">
      <c r="A305" s="13"/>
      <c r="B305" s="13"/>
      <c r="C305" s="13"/>
      <c r="D305" s="13"/>
      <c r="E305" s="13"/>
      <c r="F305" s="13"/>
      <c r="G305" s="13"/>
      <c r="H305" s="13"/>
      <c r="I305" s="13"/>
    </row>
    <row r="306" spans="1:9" x14ac:dyDescent="0.3">
      <c r="A306" s="13"/>
      <c r="B306" s="13"/>
      <c r="C306" s="13"/>
      <c r="D306" s="13"/>
      <c r="E306" s="13"/>
      <c r="F306" s="13"/>
      <c r="G306" s="13"/>
      <c r="H306" s="13"/>
      <c r="I306" s="13"/>
    </row>
    <row r="307" spans="1:9" x14ac:dyDescent="0.3">
      <c r="A307" s="13"/>
      <c r="B307" s="13"/>
      <c r="C307" s="13"/>
      <c r="D307" s="13"/>
      <c r="E307" s="13"/>
      <c r="F307" s="13"/>
      <c r="G307" s="13"/>
      <c r="H307" s="13"/>
      <c r="I307" s="13"/>
    </row>
    <row r="308" spans="1:9" x14ac:dyDescent="0.3">
      <c r="A308" s="13"/>
      <c r="B308" s="13"/>
      <c r="C308" s="13"/>
      <c r="D308" s="13"/>
      <c r="E308" s="13"/>
      <c r="F308" s="13"/>
      <c r="G308" s="13"/>
      <c r="H308" s="13"/>
      <c r="I308" s="13"/>
    </row>
    <row r="309" spans="1:9" x14ac:dyDescent="0.3">
      <c r="A309" s="13"/>
      <c r="B309" s="13"/>
      <c r="C309" s="13"/>
      <c r="D309" s="13"/>
      <c r="E309" s="13"/>
      <c r="F309" s="13"/>
      <c r="G309" s="13"/>
      <c r="H309" s="13"/>
      <c r="I309" s="13"/>
    </row>
    <row r="310" spans="1:9" x14ac:dyDescent="0.3">
      <c r="A310" s="13"/>
      <c r="B310" s="13"/>
      <c r="C310" s="13"/>
      <c r="D310" s="13"/>
      <c r="E310" s="13"/>
      <c r="F310" s="13"/>
      <c r="G310" s="13"/>
      <c r="H310" s="13"/>
      <c r="I310" s="13"/>
    </row>
    <row r="311" spans="1:9" x14ac:dyDescent="0.3">
      <c r="A311" s="13"/>
      <c r="B311" s="13"/>
      <c r="C311" s="13"/>
      <c r="D311" s="13"/>
      <c r="E311" s="13"/>
      <c r="F311" s="13"/>
      <c r="G311" s="13"/>
      <c r="H311" s="13"/>
      <c r="I311" s="13"/>
    </row>
    <row r="312" spans="1:9" x14ac:dyDescent="0.3">
      <c r="A312" s="13"/>
      <c r="B312" s="13"/>
      <c r="C312" s="13"/>
      <c r="D312" s="13"/>
      <c r="E312" s="13"/>
      <c r="F312" s="13"/>
      <c r="G312" s="13"/>
      <c r="H312" s="13"/>
      <c r="I312" s="13"/>
    </row>
    <row r="313" spans="1:9" x14ac:dyDescent="0.3">
      <c r="A313" s="13"/>
      <c r="B313" s="13"/>
      <c r="C313" s="13"/>
      <c r="D313" s="13"/>
      <c r="E313" s="13"/>
      <c r="F313" s="13"/>
      <c r="G313" s="13"/>
      <c r="H313" s="13"/>
      <c r="I313" s="13"/>
    </row>
    <row r="314" spans="1:9" x14ac:dyDescent="0.3">
      <c r="A314" s="13"/>
      <c r="B314" s="13"/>
      <c r="C314" s="13"/>
      <c r="D314" s="13"/>
      <c r="E314" s="13"/>
      <c r="F314" s="13"/>
      <c r="G314" s="13"/>
      <c r="H314" s="13"/>
      <c r="I314" s="13"/>
    </row>
    <row r="315" spans="1:9" x14ac:dyDescent="0.3">
      <c r="A315" s="13"/>
      <c r="B315" s="13"/>
      <c r="C315" s="13"/>
      <c r="D315" s="13"/>
      <c r="E315" s="13"/>
      <c r="F315" s="13"/>
      <c r="G315" s="13"/>
      <c r="H315" s="13"/>
      <c r="I315" s="13"/>
    </row>
    <row r="316" spans="1:9" x14ac:dyDescent="0.3">
      <c r="A316" s="13"/>
      <c r="B316" s="13"/>
      <c r="C316" s="13"/>
      <c r="D316" s="13"/>
      <c r="E316" s="13"/>
      <c r="F316" s="13"/>
      <c r="G316" s="13"/>
      <c r="H316" s="13"/>
      <c r="I316" s="13"/>
    </row>
    <row r="317" spans="1:9" x14ac:dyDescent="0.3">
      <c r="A317" s="13"/>
      <c r="B317" s="13"/>
      <c r="C317" s="13"/>
      <c r="D317" s="13"/>
      <c r="E317" s="13"/>
      <c r="F317" s="13"/>
      <c r="G317" s="13"/>
      <c r="H317" s="13"/>
      <c r="I317" s="13"/>
    </row>
    <row r="318" spans="1:9" x14ac:dyDescent="0.3">
      <c r="A318" s="13"/>
      <c r="B318" s="13"/>
      <c r="C318" s="13"/>
      <c r="D318" s="13"/>
      <c r="E318" s="13"/>
      <c r="F318" s="13"/>
      <c r="G318" s="13"/>
      <c r="H318" s="13"/>
      <c r="I318" s="13"/>
    </row>
    <row r="319" spans="1:9" x14ac:dyDescent="0.3">
      <c r="A319" s="13"/>
      <c r="B319" s="13"/>
      <c r="C319" s="13"/>
      <c r="D319" s="13"/>
      <c r="E319" s="13"/>
      <c r="F319" s="13"/>
      <c r="G319" s="13"/>
      <c r="H319" s="13"/>
      <c r="I319" s="13"/>
    </row>
    <row r="320" spans="1:9" x14ac:dyDescent="0.3">
      <c r="A320" s="13"/>
      <c r="B320" s="13"/>
      <c r="C320" s="13"/>
      <c r="D320" s="13"/>
      <c r="E320" s="13"/>
      <c r="F320" s="13"/>
      <c r="G320" s="13"/>
      <c r="H320" s="13"/>
      <c r="I320" s="13"/>
    </row>
    <row r="321" spans="1:9" x14ac:dyDescent="0.3">
      <c r="A321" s="13"/>
      <c r="B321" s="13"/>
      <c r="C321" s="13"/>
      <c r="D321" s="13"/>
      <c r="E321" s="13"/>
      <c r="F321" s="13"/>
      <c r="G321" s="13"/>
      <c r="H321" s="13"/>
      <c r="I321" s="13"/>
    </row>
    <row r="322" spans="1:9" x14ac:dyDescent="0.3">
      <c r="A322" s="13"/>
      <c r="B322" s="13"/>
      <c r="C322" s="13"/>
      <c r="D322" s="13"/>
      <c r="E322" s="13"/>
      <c r="F322" s="13"/>
      <c r="G322" s="13"/>
      <c r="H322" s="13"/>
      <c r="I322" s="13"/>
    </row>
    <row r="323" spans="1:9" x14ac:dyDescent="0.3">
      <c r="A323" s="13"/>
      <c r="B323" s="13"/>
      <c r="C323" s="13"/>
      <c r="D323" s="13"/>
      <c r="E323" s="13"/>
      <c r="F323" s="13"/>
      <c r="G323" s="13"/>
      <c r="H323" s="13"/>
      <c r="I323" s="13"/>
    </row>
    <row r="324" spans="1:9" x14ac:dyDescent="0.3">
      <c r="A324" s="13"/>
      <c r="B324" s="13"/>
      <c r="C324" s="13"/>
      <c r="D324" s="13"/>
      <c r="E324" s="13"/>
      <c r="F324" s="13"/>
      <c r="G324" s="13"/>
      <c r="H324" s="13"/>
      <c r="I324" s="13"/>
    </row>
    <row r="325" spans="1:9" x14ac:dyDescent="0.3">
      <c r="A325" s="13"/>
      <c r="B325" s="13"/>
      <c r="C325" s="13"/>
      <c r="D325" s="13"/>
      <c r="E325" s="13"/>
      <c r="F325" s="13"/>
      <c r="G325" s="13"/>
      <c r="H325" s="13"/>
      <c r="I325" s="13"/>
    </row>
    <row r="326" spans="1:9" x14ac:dyDescent="0.3">
      <c r="A326" s="13"/>
      <c r="B326" s="13"/>
      <c r="C326" s="13"/>
      <c r="D326" s="13"/>
      <c r="E326" s="13"/>
      <c r="F326" s="13"/>
      <c r="G326" s="13"/>
      <c r="H326" s="13"/>
      <c r="I326" s="13"/>
    </row>
    <row r="327" spans="1:9" x14ac:dyDescent="0.3">
      <c r="A327" s="13"/>
      <c r="B327" s="13"/>
      <c r="C327" s="13"/>
      <c r="D327" s="13"/>
      <c r="E327" s="13"/>
      <c r="F327" s="13"/>
      <c r="G327" s="13"/>
      <c r="H327" s="13"/>
      <c r="I327" s="13"/>
    </row>
    <row r="328" spans="1:9" x14ac:dyDescent="0.3">
      <c r="A328" s="13"/>
      <c r="B328" s="13"/>
      <c r="C328" s="13"/>
      <c r="D328" s="13"/>
      <c r="E328" s="13"/>
      <c r="F328" s="13"/>
      <c r="G328" s="13"/>
      <c r="H328" s="13"/>
      <c r="I328" s="13"/>
    </row>
    <row r="329" spans="1:9" x14ac:dyDescent="0.3">
      <c r="A329" s="13"/>
      <c r="B329" s="13"/>
      <c r="C329" s="13"/>
      <c r="D329" s="13"/>
      <c r="E329" s="13"/>
      <c r="F329" s="13"/>
      <c r="G329" s="13"/>
      <c r="H329" s="13"/>
      <c r="I329" s="13"/>
    </row>
    <row r="330" spans="1:9" x14ac:dyDescent="0.3">
      <c r="A330" s="13"/>
      <c r="B330" s="13"/>
      <c r="C330" s="13"/>
      <c r="D330" s="13"/>
      <c r="E330" s="13"/>
      <c r="F330" s="13"/>
      <c r="G330" s="13"/>
      <c r="H330" s="13"/>
      <c r="I330" s="13"/>
    </row>
    <row r="331" spans="1:9" x14ac:dyDescent="0.3">
      <c r="A331" s="13"/>
      <c r="B331" s="13"/>
      <c r="C331" s="13"/>
      <c r="D331" s="13"/>
      <c r="E331" s="13"/>
      <c r="F331" s="13"/>
      <c r="G331" s="13"/>
      <c r="H331" s="13"/>
      <c r="I331" s="13"/>
    </row>
    <row r="332" spans="1:9" x14ac:dyDescent="0.3">
      <c r="A332" s="13"/>
      <c r="B332" s="13"/>
      <c r="C332" s="13"/>
      <c r="D332" s="13"/>
      <c r="E332" s="13"/>
      <c r="F332" s="13"/>
      <c r="G332" s="13"/>
      <c r="H332" s="13"/>
      <c r="I332" s="13"/>
    </row>
    <row r="333" spans="1:9" x14ac:dyDescent="0.3">
      <c r="A333" s="13"/>
      <c r="B333" s="13"/>
      <c r="C333" s="13"/>
      <c r="D333" s="13"/>
      <c r="E333" s="13"/>
      <c r="F333" s="13"/>
      <c r="G333" s="13"/>
      <c r="H333" s="13"/>
      <c r="I333" s="13"/>
    </row>
    <row r="334" spans="1:9" x14ac:dyDescent="0.3">
      <c r="A334" s="13"/>
      <c r="B334" s="13"/>
      <c r="C334" s="13"/>
      <c r="D334" s="13"/>
      <c r="E334" s="13"/>
      <c r="F334" s="13"/>
      <c r="G334" s="13"/>
      <c r="H334" s="13"/>
      <c r="I334" s="13"/>
    </row>
    <row r="335" spans="1:9" x14ac:dyDescent="0.3">
      <c r="A335" s="13"/>
      <c r="B335" s="13"/>
      <c r="C335" s="13"/>
      <c r="D335" s="13"/>
      <c r="E335" s="13"/>
      <c r="F335" s="13"/>
      <c r="G335" s="13"/>
      <c r="H335" s="13"/>
      <c r="I335" s="13"/>
    </row>
    <row r="336" spans="1:9" x14ac:dyDescent="0.3">
      <c r="A336" s="13"/>
      <c r="B336" s="13"/>
      <c r="C336" s="13"/>
      <c r="D336" s="13"/>
      <c r="E336" s="13"/>
      <c r="F336" s="13"/>
      <c r="G336" s="13"/>
      <c r="H336" s="13"/>
      <c r="I336" s="13"/>
    </row>
    <row r="337" spans="1:9" x14ac:dyDescent="0.3">
      <c r="A337" s="13"/>
      <c r="B337" s="13"/>
      <c r="C337" s="13"/>
      <c r="D337" s="13"/>
      <c r="E337" s="13"/>
      <c r="F337" s="13"/>
      <c r="G337" s="13"/>
      <c r="H337" s="13"/>
      <c r="I337" s="13"/>
    </row>
    <row r="338" spans="1:9" x14ac:dyDescent="0.3">
      <c r="A338" s="13"/>
      <c r="B338" s="13"/>
      <c r="C338" s="13"/>
      <c r="D338" s="13"/>
      <c r="E338" s="13"/>
      <c r="F338" s="13"/>
      <c r="G338" s="13"/>
      <c r="H338" s="13"/>
      <c r="I338" s="13"/>
    </row>
    <row r="339" spans="1:9" x14ac:dyDescent="0.3">
      <c r="A339" s="13"/>
      <c r="B339" s="13"/>
      <c r="C339" s="13"/>
      <c r="D339" s="13"/>
      <c r="E339" s="13"/>
      <c r="F339" s="13"/>
      <c r="G339" s="13"/>
      <c r="H339" s="13"/>
      <c r="I339" s="13"/>
    </row>
    <row r="340" spans="1:9" x14ac:dyDescent="0.3">
      <c r="A340" s="13"/>
      <c r="B340" s="13"/>
      <c r="C340" s="13"/>
      <c r="D340" s="13"/>
      <c r="E340" s="13"/>
      <c r="F340" s="13"/>
      <c r="G340" s="13"/>
      <c r="H340" s="13"/>
      <c r="I340" s="13"/>
    </row>
    <row r="341" spans="1:9" x14ac:dyDescent="0.3">
      <c r="A341" s="13"/>
      <c r="B341" s="13"/>
      <c r="C341" s="13"/>
      <c r="D341" s="13"/>
      <c r="E341" s="13"/>
      <c r="F341" s="13"/>
      <c r="G341" s="13"/>
      <c r="H341" s="13"/>
      <c r="I341" s="13"/>
    </row>
    <row r="342" spans="1:9" x14ac:dyDescent="0.3">
      <c r="A342" s="13"/>
      <c r="B342" s="13"/>
      <c r="C342" s="13"/>
      <c r="D342" s="13"/>
      <c r="E342" s="13"/>
      <c r="F342" s="13"/>
      <c r="G342" s="13"/>
      <c r="H342" s="13"/>
      <c r="I342" s="13"/>
    </row>
    <row r="343" spans="1:9" x14ac:dyDescent="0.3">
      <c r="A343" s="13"/>
      <c r="B343" s="13"/>
      <c r="C343" s="13"/>
      <c r="D343" s="13"/>
      <c r="E343" s="13"/>
      <c r="F343" s="13"/>
      <c r="G343" s="13"/>
      <c r="H343" s="13"/>
      <c r="I343" s="13"/>
    </row>
    <row r="344" spans="1:9" x14ac:dyDescent="0.3">
      <c r="A344" s="13"/>
      <c r="B344" s="13"/>
      <c r="C344" s="13"/>
      <c r="D344" s="13"/>
      <c r="E344" s="13"/>
      <c r="F344" s="13"/>
      <c r="G344" s="13"/>
      <c r="H344" s="13"/>
      <c r="I344" s="13"/>
    </row>
    <row r="345" spans="1:9" x14ac:dyDescent="0.3">
      <c r="A345" s="13"/>
      <c r="B345" s="13"/>
      <c r="C345" s="13"/>
      <c r="D345" s="13"/>
      <c r="E345" s="13"/>
      <c r="F345" s="13"/>
      <c r="G345" s="13"/>
      <c r="H345" s="13"/>
      <c r="I345" s="13"/>
    </row>
    <row r="346" spans="1:9" x14ac:dyDescent="0.3">
      <c r="A346" s="13"/>
      <c r="B346" s="13"/>
      <c r="C346" s="13"/>
      <c r="D346" s="13"/>
      <c r="E346" s="13"/>
      <c r="F346" s="13"/>
      <c r="G346" s="13"/>
      <c r="H346" s="13"/>
      <c r="I346" s="13"/>
    </row>
    <row r="347" spans="1:9" x14ac:dyDescent="0.3">
      <c r="A347" s="13"/>
      <c r="B347" s="13"/>
      <c r="C347" s="13"/>
      <c r="D347" s="13"/>
      <c r="E347" s="13"/>
      <c r="F347" s="13"/>
      <c r="G347" s="13"/>
      <c r="H347" s="13"/>
      <c r="I347" s="13"/>
    </row>
    <row r="348" spans="1:9" x14ac:dyDescent="0.3">
      <c r="A348" s="13"/>
      <c r="B348" s="13"/>
      <c r="C348" s="13"/>
      <c r="D348" s="13"/>
      <c r="E348" s="13"/>
      <c r="F348" s="13"/>
      <c r="G348" s="13"/>
      <c r="H348" s="13"/>
      <c r="I348" s="13"/>
    </row>
    <row r="349" spans="1:9" x14ac:dyDescent="0.3">
      <c r="A349" s="13"/>
      <c r="B349" s="13"/>
      <c r="C349" s="13"/>
      <c r="D349" s="13"/>
      <c r="E349" s="13"/>
      <c r="F349" s="13"/>
      <c r="G349" s="13"/>
      <c r="H349" s="13"/>
      <c r="I349" s="13"/>
    </row>
    <row r="350" spans="1:9" x14ac:dyDescent="0.3">
      <c r="A350" s="13"/>
      <c r="B350" s="13"/>
      <c r="C350" s="13"/>
      <c r="D350" s="13"/>
      <c r="E350" s="13"/>
      <c r="F350" s="13"/>
      <c r="G350" s="13"/>
      <c r="H350" s="13"/>
      <c r="I350" s="13"/>
    </row>
    <row r="351" spans="1:9" x14ac:dyDescent="0.3">
      <c r="A351" s="13"/>
      <c r="B351" s="13"/>
      <c r="C351" s="13"/>
      <c r="D351" s="13"/>
      <c r="E351" s="13"/>
      <c r="F351" s="13"/>
      <c r="G351" s="13"/>
      <c r="H351" s="13"/>
      <c r="I351" s="13"/>
    </row>
    <row r="352" spans="1:9" x14ac:dyDescent="0.3">
      <c r="A352" s="13"/>
      <c r="B352" s="13"/>
      <c r="C352" s="13"/>
      <c r="D352" s="13"/>
      <c r="E352" s="13"/>
      <c r="F352" s="13"/>
      <c r="G352" s="13"/>
      <c r="H352" s="13"/>
      <c r="I352" s="13"/>
    </row>
    <row r="353" spans="1:9" x14ac:dyDescent="0.3">
      <c r="A353" s="13"/>
      <c r="B353" s="13"/>
      <c r="C353" s="13"/>
      <c r="D353" s="13"/>
      <c r="E353" s="13"/>
      <c r="F353" s="13"/>
      <c r="G353" s="13"/>
      <c r="H353" s="13"/>
      <c r="I353" s="13"/>
    </row>
    <row r="354" spans="1:9" x14ac:dyDescent="0.3">
      <c r="A354" s="13"/>
      <c r="B354" s="13"/>
      <c r="C354" s="13"/>
      <c r="D354" s="13"/>
      <c r="E354" s="13"/>
      <c r="F354" s="13"/>
      <c r="G354" s="13"/>
      <c r="H354" s="13"/>
      <c r="I354" s="13"/>
    </row>
    <row r="355" spans="1:9" x14ac:dyDescent="0.3">
      <c r="A355" s="13"/>
      <c r="B355" s="13"/>
      <c r="C355" s="13"/>
      <c r="D355" s="13"/>
      <c r="E355" s="13"/>
      <c r="F355" s="13"/>
      <c r="G355" s="13"/>
      <c r="H355" s="13"/>
      <c r="I355" s="13"/>
    </row>
    <row r="356" spans="1:9" x14ac:dyDescent="0.3">
      <c r="A356" s="13"/>
      <c r="B356" s="13"/>
      <c r="C356" s="13"/>
      <c r="D356" s="13"/>
      <c r="E356" s="13"/>
      <c r="F356" s="13"/>
      <c r="G356" s="13"/>
      <c r="H356" s="13"/>
      <c r="I356" s="13"/>
    </row>
    <row r="357" spans="1:9" x14ac:dyDescent="0.3">
      <c r="A357" s="13"/>
      <c r="B357" s="13"/>
      <c r="C357" s="13"/>
      <c r="D357" s="13"/>
      <c r="E357" s="13"/>
      <c r="F357" s="13"/>
      <c r="G357" s="13"/>
      <c r="H357" s="13"/>
      <c r="I357" s="13"/>
    </row>
    <row r="358" spans="1:9" x14ac:dyDescent="0.3">
      <c r="A358" s="13"/>
      <c r="B358" s="13"/>
      <c r="C358" s="13"/>
      <c r="D358" s="13"/>
      <c r="E358" s="13"/>
      <c r="F358" s="13"/>
      <c r="G358" s="13"/>
      <c r="H358" s="13"/>
      <c r="I358" s="13"/>
    </row>
    <row r="359" spans="1:9" x14ac:dyDescent="0.3">
      <c r="A359" s="13"/>
      <c r="B359" s="13"/>
      <c r="C359" s="13"/>
      <c r="D359" s="13"/>
      <c r="E359" s="13"/>
      <c r="F359" s="13"/>
      <c r="G359" s="13"/>
      <c r="H359" s="13"/>
      <c r="I359" s="13"/>
    </row>
    <row r="360" spans="1:9" x14ac:dyDescent="0.3">
      <c r="A360" s="13"/>
      <c r="B360" s="13"/>
      <c r="C360" s="13"/>
      <c r="D360" s="13"/>
      <c r="E360" s="13"/>
      <c r="F360" s="13"/>
      <c r="G360" s="13"/>
      <c r="H360" s="13"/>
      <c r="I360" s="13"/>
    </row>
    <row r="361" spans="1:9" x14ac:dyDescent="0.3">
      <c r="A361" s="13"/>
      <c r="B361" s="13"/>
      <c r="C361" s="13"/>
      <c r="D361" s="13"/>
      <c r="E361" s="13"/>
      <c r="F361" s="13"/>
      <c r="G361" s="13"/>
      <c r="H361" s="13"/>
      <c r="I361" s="13"/>
    </row>
    <row r="362" spans="1:9" x14ac:dyDescent="0.3">
      <c r="A362" s="13"/>
      <c r="B362" s="13"/>
      <c r="C362" s="13"/>
      <c r="D362" s="13"/>
      <c r="E362" s="13"/>
      <c r="F362" s="13"/>
      <c r="G362" s="13"/>
      <c r="H362" s="13"/>
      <c r="I362" s="13"/>
    </row>
    <row r="363" spans="1:9" x14ac:dyDescent="0.3">
      <c r="A363" s="13"/>
      <c r="B363" s="13"/>
      <c r="C363" s="13"/>
      <c r="D363" s="13"/>
      <c r="E363" s="13"/>
      <c r="F363" s="13"/>
      <c r="G363" s="13"/>
      <c r="H363" s="13"/>
      <c r="I363" s="13"/>
    </row>
    <row r="364" spans="1:9" x14ac:dyDescent="0.3">
      <c r="A364" s="13"/>
      <c r="B364" s="13"/>
      <c r="C364" s="13"/>
      <c r="D364" s="13"/>
      <c r="E364" s="13"/>
      <c r="F364" s="13"/>
      <c r="G364" s="13"/>
      <c r="H364" s="13"/>
      <c r="I364" s="13"/>
    </row>
    <row r="365" spans="1:9" x14ac:dyDescent="0.3">
      <c r="A365" s="13"/>
      <c r="B365" s="13"/>
      <c r="C365" s="13"/>
      <c r="D365" s="13"/>
      <c r="E365" s="13"/>
      <c r="F365" s="13"/>
      <c r="G365" s="13"/>
      <c r="H365" s="13"/>
      <c r="I365" s="13"/>
    </row>
    <row r="366" spans="1:9" x14ac:dyDescent="0.3">
      <c r="A366" s="13"/>
      <c r="B366" s="13"/>
      <c r="C366" s="13"/>
      <c r="D366" s="13"/>
      <c r="E366" s="13"/>
      <c r="F366" s="13"/>
      <c r="G366" s="13"/>
      <c r="H366" s="13"/>
      <c r="I366" s="13"/>
    </row>
    <row r="367" spans="1:9" x14ac:dyDescent="0.3">
      <c r="A367" s="13"/>
      <c r="B367" s="13"/>
      <c r="C367" s="13"/>
      <c r="D367" s="13"/>
      <c r="E367" s="13"/>
      <c r="F367" s="13"/>
      <c r="G367" s="13"/>
      <c r="H367" s="13"/>
      <c r="I367" s="13"/>
    </row>
    <row r="368" spans="1:9" x14ac:dyDescent="0.3">
      <c r="A368" s="13"/>
      <c r="B368" s="13"/>
      <c r="C368" s="13"/>
      <c r="D368" s="13"/>
      <c r="E368" s="13"/>
      <c r="F368" s="13"/>
      <c r="G368" s="13"/>
      <c r="H368" s="13"/>
      <c r="I368" s="13"/>
    </row>
    <row r="369" spans="1:9" x14ac:dyDescent="0.3">
      <c r="A369" s="13"/>
      <c r="B369" s="13"/>
      <c r="C369" s="13"/>
      <c r="D369" s="13"/>
      <c r="E369" s="13"/>
      <c r="F369" s="13"/>
      <c r="G369" s="13"/>
      <c r="H369" s="13"/>
      <c r="I369" s="13"/>
    </row>
    <row r="370" spans="1:9" x14ac:dyDescent="0.3">
      <c r="A370" s="13"/>
      <c r="B370" s="13"/>
      <c r="C370" s="13"/>
      <c r="D370" s="13"/>
      <c r="E370" s="13"/>
      <c r="F370" s="13"/>
      <c r="G370" s="13"/>
      <c r="H370" s="13"/>
      <c r="I370" s="13"/>
    </row>
    <row r="371" spans="1:9" x14ac:dyDescent="0.3">
      <c r="A371" s="13"/>
      <c r="B371" s="13"/>
      <c r="C371" s="13"/>
      <c r="D371" s="13"/>
      <c r="E371" s="13"/>
      <c r="F371" s="13"/>
      <c r="G371" s="13"/>
      <c r="H371" s="13"/>
      <c r="I371" s="13"/>
    </row>
    <row r="372" spans="1:9" x14ac:dyDescent="0.3">
      <c r="A372" s="13"/>
      <c r="B372" s="13"/>
      <c r="C372" s="13"/>
      <c r="D372" s="13"/>
      <c r="E372" s="13"/>
      <c r="F372" s="13"/>
      <c r="G372" s="13"/>
      <c r="H372" s="13"/>
      <c r="I372" s="13"/>
    </row>
    <row r="373" spans="1:9" x14ac:dyDescent="0.3">
      <c r="A373" s="13"/>
      <c r="B373" s="13"/>
      <c r="C373" s="13"/>
      <c r="D373" s="13"/>
      <c r="E373" s="13"/>
      <c r="F373" s="13"/>
      <c r="G373" s="13"/>
      <c r="H373" s="13"/>
      <c r="I373" s="13"/>
    </row>
    <row r="374" spans="1:9" x14ac:dyDescent="0.3">
      <c r="A374" s="13"/>
      <c r="B374" s="13"/>
      <c r="C374" s="13"/>
      <c r="D374" s="13"/>
      <c r="E374" s="13"/>
      <c r="F374" s="13"/>
      <c r="G374" s="13"/>
      <c r="H374" s="13"/>
      <c r="I374" s="13"/>
    </row>
    <row r="375" spans="1:9" x14ac:dyDescent="0.3">
      <c r="A375" s="13"/>
      <c r="B375" s="13"/>
      <c r="C375" s="13"/>
      <c r="D375" s="13"/>
      <c r="E375" s="13"/>
      <c r="F375" s="13"/>
      <c r="G375" s="13"/>
      <c r="H375" s="13"/>
      <c r="I375" s="13"/>
    </row>
    <row r="376" spans="1:9" x14ac:dyDescent="0.3">
      <c r="A376" s="13"/>
      <c r="B376" s="13"/>
      <c r="C376" s="13"/>
      <c r="D376" s="13"/>
      <c r="E376" s="13"/>
      <c r="F376" s="13"/>
      <c r="G376" s="13"/>
      <c r="H376" s="13"/>
      <c r="I376" s="13"/>
    </row>
    <row r="377" spans="1:9" x14ac:dyDescent="0.3">
      <c r="A377" s="13"/>
      <c r="B377" s="13"/>
      <c r="C377" s="13"/>
      <c r="D377" s="13"/>
      <c r="E377" s="13"/>
      <c r="F377" s="13"/>
      <c r="G377" s="13"/>
      <c r="H377" s="13"/>
      <c r="I377" s="13"/>
    </row>
    <row r="378" spans="1:9" x14ac:dyDescent="0.3">
      <c r="A378" s="13"/>
      <c r="B378" s="13"/>
      <c r="C378" s="13"/>
      <c r="D378" s="13"/>
      <c r="E378" s="13"/>
      <c r="F378" s="13"/>
      <c r="G378" s="13"/>
      <c r="H378" s="13"/>
      <c r="I378" s="13"/>
    </row>
    <row r="379" spans="1:9" x14ac:dyDescent="0.3">
      <c r="A379" s="13"/>
      <c r="B379" s="13"/>
      <c r="C379" s="13"/>
      <c r="D379" s="13"/>
      <c r="E379" s="13"/>
      <c r="F379" s="13"/>
      <c r="G379" s="13"/>
      <c r="H379" s="13"/>
      <c r="I379" s="13"/>
    </row>
    <row r="380" spans="1:9" x14ac:dyDescent="0.3">
      <c r="A380" s="13"/>
      <c r="B380" s="13"/>
      <c r="C380" s="13"/>
      <c r="D380" s="13"/>
      <c r="E380" s="13"/>
      <c r="F380" s="13"/>
      <c r="G380" s="13"/>
      <c r="H380" s="13"/>
      <c r="I380" s="13"/>
    </row>
    <row r="381" spans="1:9" x14ac:dyDescent="0.3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 x14ac:dyDescent="0.3">
      <c r="A382" s="13"/>
      <c r="B382" s="13"/>
      <c r="C382" s="13"/>
      <c r="D382" s="13"/>
      <c r="E382" s="13"/>
      <c r="F382" s="13"/>
      <c r="G382" s="13"/>
      <c r="H382" s="13"/>
      <c r="I382" s="13"/>
    </row>
    <row r="383" spans="1:9" x14ac:dyDescent="0.3">
      <c r="A383" s="13"/>
      <c r="B383" s="13"/>
      <c r="C383" s="13"/>
      <c r="D383" s="13"/>
      <c r="E383" s="13"/>
      <c r="F383" s="13"/>
      <c r="G383" s="13"/>
      <c r="H383" s="13"/>
      <c r="I383" s="13"/>
    </row>
    <row r="384" spans="1:9" x14ac:dyDescent="0.3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x14ac:dyDescent="0.3">
      <c r="A385" s="13"/>
      <c r="B385" s="13"/>
      <c r="C385" s="13"/>
      <c r="D385" s="13"/>
      <c r="E385" s="13"/>
      <c r="F385" s="13"/>
      <c r="G385" s="13"/>
      <c r="H385" s="13"/>
      <c r="I385" s="13"/>
    </row>
    <row r="386" spans="1:9" x14ac:dyDescent="0.3">
      <c r="A386" s="13"/>
      <c r="B386" s="13"/>
      <c r="C386" s="13"/>
      <c r="D386" s="13"/>
      <c r="E386" s="13"/>
      <c r="F386" s="13"/>
      <c r="G386" s="13"/>
      <c r="H386" s="13"/>
      <c r="I386" s="13"/>
    </row>
    <row r="387" spans="1:9" x14ac:dyDescent="0.3">
      <c r="A387" s="13"/>
      <c r="B387" s="13"/>
      <c r="C387" s="13"/>
      <c r="D387" s="13"/>
      <c r="E387" s="13"/>
      <c r="F387" s="13"/>
      <c r="G387" s="13"/>
      <c r="H387" s="13"/>
      <c r="I387" s="13"/>
    </row>
    <row r="388" spans="1:9" x14ac:dyDescent="0.3">
      <c r="A388" s="13"/>
      <c r="B388" s="13"/>
      <c r="C388" s="13"/>
      <c r="D388" s="13"/>
      <c r="E388" s="13"/>
      <c r="F388" s="13"/>
      <c r="G388" s="13"/>
      <c r="H388" s="13"/>
      <c r="I388" s="13"/>
    </row>
    <row r="389" spans="1:9" x14ac:dyDescent="0.3">
      <c r="A389" s="13"/>
      <c r="B389" s="13"/>
      <c r="C389" s="13"/>
      <c r="D389" s="13"/>
      <c r="E389" s="13"/>
      <c r="F389" s="13"/>
      <c r="G389" s="13"/>
      <c r="H389" s="13"/>
      <c r="I389" s="13"/>
    </row>
    <row r="390" spans="1:9" x14ac:dyDescent="0.3">
      <c r="A390" s="13"/>
      <c r="B390" s="13"/>
      <c r="C390" s="13"/>
      <c r="D390" s="13"/>
      <c r="E390" s="13"/>
      <c r="F390" s="13"/>
      <c r="G390" s="13"/>
      <c r="H390" s="13"/>
      <c r="I390" s="13"/>
    </row>
    <row r="391" spans="1:9" x14ac:dyDescent="0.3">
      <c r="A391" s="13"/>
      <c r="B391" s="13"/>
      <c r="C391" s="13"/>
      <c r="D391" s="13"/>
      <c r="E391" s="13"/>
      <c r="F391" s="13"/>
      <c r="G391" s="13"/>
      <c r="H391" s="13"/>
      <c r="I391" s="13"/>
    </row>
    <row r="392" spans="1:9" x14ac:dyDescent="0.3">
      <c r="A392" s="13"/>
      <c r="B392" s="13"/>
      <c r="C392" s="13"/>
      <c r="D392" s="13"/>
      <c r="E392" s="13"/>
      <c r="F392" s="13"/>
      <c r="G392" s="13"/>
      <c r="H392" s="13"/>
      <c r="I392" s="13"/>
    </row>
    <row r="393" spans="1:9" x14ac:dyDescent="0.3">
      <c r="A393" s="13"/>
      <c r="B393" s="13"/>
      <c r="C393" s="13"/>
      <c r="D393" s="13"/>
      <c r="E393" s="13"/>
      <c r="F393" s="13"/>
      <c r="G393" s="13"/>
      <c r="H393" s="13"/>
      <c r="I393" s="13"/>
    </row>
    <row r="394" spans="1:9" x14ac:dyDescent="0.3">
      <c r="A394" s="13"/>
      <c r="B394" s="13"/>
      <c r="C394" s="13"/>
      <c r="D394" s="13"/>
      <c r="E394" s="13"/>
      <c r="F394" s="13"/>
      <c r="G394" s="13"/>
      <c r="H394" s="13"/>
      <c r="I394" s="13"/>
    </row>
    <row r="395" spans="1:9" x14ac:dyDescent="0.3">
      <c r="A395" s="13"/>
      <c r="B395" s="13"/>
      <c r="C395" s="13"/>
      <c r="D395" s="13"/>
      <c r="E395" s="13"/>
      <c r="F395" s="13"/>
      <c r="G395" s="13"/>
      <c r="H395" s="13"/>
      <c r="I395" s="13"/>
    </row>
    <row r="396" spans="1:9" x14ac:dyDescent="0.3">
      <c r="A396" s="13"/>
      <c r="B396" s="13"/>
      <c r="C396" s="13"/>
      <c r="D396" s="13"/>
      <c r="E396" s="13"/>
      <c r="F396" s="13"/>
      <c r="G396" s="13"/>
      <c r="H396" s="13"/>
      <c r="I396" s="13"/>
    </row>
    <row r="397" spans="1:9" x14ac:dyDescent="0.3">
      <c r="A397" s="13"/>
      <c r="B397" s="13"/>
      <c r="C397" s="13"/>
      <c r="D397" s="13"/>
      <c r="E397" s="13"/>
      <c r="F397" s="13"/>
      <c r="G397" s="13"/>
      <c r="H397" s="13"/>
      <c r="I397" s="13"/>
    </row>
    <row r="398" spans="1:9" x14ac:dyDescent="0.3">
      <c r="A398" s="13"/>
      <c r="B398" s="13"/>
      <c r="C398" s="13"/>
      <c r="D398" s="13"/>
      <c r="E398" s="13"/>
      <c r="F398" s="13"/>
      <c r="G398" s="13"/>
      <c r="H398" s="13"/>
      <c r="I398" s="13"/>
    </row>
    <row r="399" spans="1:9" x14ac:dyDescent="0.3">
      <c r="A399" s="13"/>
      <c r="B399" s="13"/>
      <c r="C399" s="13"/>
      <c r="D399" s="13"/>
      <c r="E399" s="13"/>
      <c r="F399" s="13"/>
      <c r="G399" s="13"/>
      <c r="H399" s="13"/>
      <c r="I399" s="13"/>
    </row>
    <row r="400" spans="1:9" x14ac:dyDescent="0.3">
      <c r="A400" s="13"/>
      <c r="B400" s="13"/>
      <c r="C400" s="13"/>
      <c r="D400" s="13"/>
      <c r="E400" s="13"/>
      <c r="F400" s="13"/>
      <c r="G400" s="13"/>
      <c r="H400" s="13"/>
      <c r="I400" s="13"/>
    </row>
    <row r="401" spans="1:9" x14ac:dyDescent="0.3">
      <c r="A401" s="13"/>
      <c r="B401" s="13"/>
      <c r="C401" s="13"/>
      <c r="D401" s="13"/>
      <c r="E401" s="13"/>
      <c r="F401" s="13"/>
      <c r="G401" s="13"/>
      <c r="H401" s="13"/>
      <c r="I401" s="13"/>
    </row>
    <row r="402" spans="1:9" x14ac:dyDescent="0.3">
      <c r="A402" s="13"/>
      <c r="B402" s="13"/>
      <c r="C402" s="13"/>
      <c r="D402" s="13"/>
      <c r="E402" s="13"/>
      <c r="F402" s="13"/>
      <c r="G402" s="13"/>
      <c r="H402" s="13"/>
      <c r="I402" s="13"/>
    </row>
    <row r="403" spans="1:9" x14ac:dyDescent="0.3">
      <c r="A403" s="13"/>
      <c r="B403" s="13"/>
      <c r="C403" s="13"/>
      <c r="D403" s="13"/>
      <c r="E403" s="13"/>
      <c r="F403" s="13"/>
      <c r="G403" s="13"/>
      <c r="H403" s="13"/>
      <c r="I403" s="13"/>
    </row>
    <row r="404" spans="1:9" x14ac:dyDescent="0.3">
      <c r="A404" s="13"/>
      <c r="B404" s="13"/>
      <c r="C404" s="13"/>
      <c r="D404" s="13"/>
      <c r="E404" s="13"/>
      <c r="F404" s="13"/>
      <c r="G404" s="13"/>
      <c r="H404" s="13"/>
      <c r="I404" s="13"/>
    </row>
    <row r="405" spans="1:9" x14ac:dyDescent="0.3">
      <c r="A405" s="13"/>
      <c r="B405" s="13"/>
      <c r="C405" s="13"/>
      <c r="D405" s="13"/>
      <c r="E405" s="13"/>
      <c r="F405" s="13"/>
      <c r="G405" s="13"/>
      <c r="H405" s="13"/>
      <c r="I405" s="13"/>
    </row>
    <row r="406" spans="1:9" x14ac:dyDescent="0.3">
      <c r="A406" s="13"/>
      <c r="B406" s="13"/>
      <c r="C406" s="13"/>
      <c r="D406" s="13"/>
      <c r="E406" s="13"/>
      <c r="F406" s="13"/>
      <c r="G406" s="13"/>
      <c r="H406" s="13"/>
      <c r="I406" s="13"/>
    </row>
    <row r="407" spans="1:9" x14ac:dyDescent="0.3">
      <c r="A407" s="13"/>
      <c r="B407" s="13"/>
      <c r="C407" s="13"/>
      <c r="D407" s="13"/>
      <c r="E407" s="13"/>
      <c r="F407" s="13"/>
      <c r="G407" s="13"/>
      <c r="H407" s="13"/>
      <c r="I407" s="13"/>
    </row>
    <row r="408" spans="1:9" x14ac:dyDescent="0.3">
      <c r="A408" s="13"/>
      <c r="B408" s="13"/>
      <c r="C408" s="13"/>
      <c r="D408" s="13"/>
      <c r="E408" s="13"/>
      <c r="F408" s="13"/>
      <c r="G408" s="13"/>
      <c r="H408" s="13"/>
      <c r="I408" s="13"/>
    </row>
    <row r="409" spans="1:9" x14ac:dyDescent="0.3">
      <c r="A409" s="13"/>
      <c r="B409" s="13"/>
      <c r="C409" s="13"/>
      <c r="D409" s="13"/>
      <c r="E409" s="13"/>
      <c r="F409" s="13"/>
      <c r="G409" s="13"/>
      <c r="H409" s="13"/>
      <c r="I409" s="13"/>
    </row>
    <row r="410" spans="1:9" x14ac:dyDescent="0.3">
      <c r="A410" s="13"/>
      <c r="B410" s="13"/>
      <c r="C410" s="13"/>
      <c r="D410" s="13"/>
      <c r="E410" s="13"/>
      <c r="F410" s="13"/>
      <c r="G410" s="13"/>
      <c r="H410" s="13"/>
      <c r="I410" s="13"/>
    </row>
    <row r="411" spans="1:9" x14ac:dyDescent="0.3">
      <c r="A411" s="13"/>
      <c r="B411" s="13"/>
      <c r="C411" s="13"/>
      <c r="D411" s="13"/>
      <c r="E411" s="13"/>
      <c r="F411" s="13"/>
      <c r="G411" s="13"/>
      <c r="H411" s="13"/>
      <c r="I411" s="13"/>
    </row>
    <row r="412" spans="1:9" x14ac:dyDescent="0.3">
      <c r="A412" s="13"/>
      <c r="B412" s="13"/>
      <c r="C412" s="13"/>
      <c r="D412" s="13"/>
      <c r="E412" s="13"/>
      <c r="F412" s="13"/>
      <c r="G412" s="13"/>
      <c r="H412" s="13"/>
      <c r="I412" s="13"/>
    </row>
    <row r="413" spans="1:9" x14ac:dyDescent="0.3">
      <c r="A413" s="13"/>
      <c r="B413" s="13"/>
      <c r="C413" s="13"/>
      <c r="D413" s="13"/>
      <c r="E413" s="13"/>
      <c r="F413" s="13"/>
      <c r="G413" s="13"/>
      <c r="H413" s="13"/>
      <c r="I413" s="13"/>
    </row>
    <row r="414" spans="1:9" x14ac:dyDescent="0.3">
      <c r="A414" s="13"/>
      <c r="B414" s="13"/>
      <c r="C414" s="13"/>
      <c r="D414" s="13"/>
      <c r="E414" s="13"/>
      <c r="F414" s="13"/>
      <c r="G414" s="13"/>
      <c r="H414" s="13"/>
      <c r="I414" s="13"/>
    </row>
    <row r="415" spans="1:9" x14ac:dyDescent="0.3">
      <c r="A415" s="13"/>
      <c r="B415" s="13"/>
      <c r="C415" s="13"/>
      <c r="D415" s="13"/>
      <c r="E415" s="13"/>
      <c r="F415" s="13"/>
      <c r="G415" s="13"/>
      <c r="H415" s="13"/>
      <c r="I415" s="13"/>
    </row>
    <row r="416" spans="1:9" x14ac:dyDescent="0.3">
      <c r="A416" s="13"/>
      <c r="B416" s="13"/>
      <c r="C416" s="13"/>
      <c r="D416" s="13"/>
      <c r="E416" s="13"/>
      <c r="F416" s="13"/>
      <c r="G416" s="13"/>
      <c r="H416" s="13"/>
      <c r="I416" s="13"/>
    </row>
    <row r="417" spans="1:9" x14ac:dyDescent="0.3">
      <c r="A417" s="13"/>
      <c r="B417" s="13"/>
      <c r="C417" s="13"/>
      <c r="D417" s="13"/>
      <c r="E417" s="13"/>
      <c r="F417" s="13"/>
      <c r="G417" s="13"/>
      <c r="H417" s="13"/>
      <c r="I417" s="13"/>
    </row>
    <row r="418" spans="1:9" x14ac:dyDescent="0.3">
      <c r="A418" s="13"/>
      <c r="B418" s="13"/>
      <c r="C418" s="13"/>
      <c r="D418" s="13"/>
      <c r="E418" s="13"/>
      <c r="F418" s="13"/>
      <c r="G418" s="13"/>
      <c r="H418" s="13"/>
      <c r="I418" s="13"/>
    </row>
    <row r="419" spans="1:9" x14ac:dyDescent="0.3">
      <c r="A419" s="13"/>
      <c r="B419" s="13"/>
      <c r="C419" s="13"/>
      <c r="D419" s="13"/>
      <c r="E419" s="13"/>
      <c r="F419" s="13"/>
      <c r="G419" s="13"/>
      <c r="H419" s="13"/>
      <c r="I419" s="13"/>
    </row>
    <row r="420" spans="1:9" x14ac:dyDescent="0.3">
      <c r="A420" s="13"/>
      <c r="B420" s="13"/>
      <c r="C420" s="13"/>
      <c r="D420" s="13"/>
      <c r="E420" s="13"/>
      <c r="F420" s="13"/>
      <c r="G420" s="13"/>
      <c r="H420" s="13"/>
      <c r="I420" s="13"/>
    </row>
    <row r="421" spans="1:9" x14ac:dyDescent="0.3">
      <c r="A421" s="13"/>
      <c r="B421" s="13"/>
      <c r="C421" s="13"/>
      <c r="D421" s="13"/>
      <c r="E421" s="13"/>
      <c r="F421" s="13"/>
      <c r="G421" s="13"/>
      <c r="H421" s="13"/>
      <c r="I421" s="13"/>
    </row>
    <row r="422" spans="1:9" x14ac:dyDescent="0.3">
      <c r="A422" s="13"/>
      <c r="B422" s="13"/>
      <c r="C422" s="13"/>
      <c r="D422" s="13"/>
      <c r="E422" s="13"/>
      <c r="F422" s="13"/>
      <c r="G422" s="13"/>
      <c r="H422" s="13"/>
      <c r="I422" s="13"/>
    </row>
    <row r="423" spans="1:9" x14ac:dyDescent="0.3">
      <c r="A423" s="13"/>
      <c r="B423" s="13"/>
      <c r="C423" s="13"/>
      <c r="D423" s="13"/>
      <c r="E423" s="13"/>
      <c r="F423" s="13"/>
      <c r="G423" s="13"/>
      <c r="H423" s="13"/>
      <c r="I423" s="13"/>
    </row>
    <row r="424" spans="1:9" x14ac:dyDescent="0.3">
      <c r="A424" s="13"/>
      <c r="B424" s="13"/>
      <c r="C424" s="13"/>
      <c r="D424" s="13"/>
      <c r="E424" s="13"/>
      <c r="F424" s="13"/>
      <c r="G424" s="13"/>
      <c r="H424" s="13"/>
      <c r="I424" s="13"/>
    </row>
    <row r="425" spans="1:9" x14ac:dyDescent="0.3">
      <c r="A425" s="13"/>
      <c r="B425" s="13"/>
      <c r="C425" s="13"/>
      <c r="D425" s="13"/>
      <c r="E425" s="13"/>
      <c r="F425" s="13"/>
      <c r="G425" s="13"/>
      <c r="H425" s="13"/>
      <c r="I425" s="13"/>
    </row>
    <row r="426" spans="1:9" x14ac:dyDescent="0.3">
      <c r="A426" s="13"/>
      <c r="B426" s="13"/>
      <c r="C426" s="13"/>
      <c r="D426" s="13"/>
      <c r="E426" s="13"/>
      <c r="F426" s="13"/>
      <c r="G426" s="13"/>
      <c r="H426" s="13"/>
      <c r="I426" s="13"/>
    </row>
    <row r="427" spans="1:9" x14ac:dyDescent="0.3">
      <c r="A427" s="13"/>
      <c r="B427" s="13"/>
      <c r="C427" s="13"/>
      <c r="D427" s="13"/>
      <c r="E427" s="13"/>
      <c r="F427" s="13"/>
      <c r="G427" s="13"/>
      <c r="H427" s="13"/>
      <c r="I427" s="13"/>
    </row>
    <row r="428" spans="1:9" x14ac:dyDescent="0.3">
      <c r="A428" s="13"/>
      <c r="B428" s="13"/>
      <c r="C428" s="13"/>
      <c r="D428" s="13"/>
      <c r="E428" s="13"/>
      <c r="F428" s="13"/>
      <c r="G428" s="13"/>
      <c r="H428" s="13"/>
      <c r="I428" s="13"/>
    </row>
    <row r="429" spans="1:9" x14ac:dyDescent="0.3">
      <c r="A429" s="13"/>
      <c r="B429" s="13"/>
      <c r="C429" s="13"/>
      <c r="D429" s="13"/>
      <c r="E429" s="13"/>
      <c r="F429" s="13"/>
      <c r="G429" s="13"/>
      <c r="H429" s="13"/>
      <c r="I429" s="13"/>
    </row>
    <row r="430" spans="1:9" x14ac:dyDescent="0.3">
      <c r="A430" s="13"/>
      <c r="B430" s="13"/>
      <c r="C430" s="13"/>
      <c r="D430" s="13"/>
      <c r="E430" s="13"/>
      <c r="F430" s="13"/>
      <c r="G430" s="13"/>
      <c r="H430" s="13"/>
      <c r="I430" s="13"/>
    </row>
    <row r="431" spans="1:9" x14ac:dyDescent="0.3">
      <c r="A431" s="13"/>
      <c r="B431" s="13"/>
      <c r="C431" s="13"/>
      <c r="D431" s="13"/>
      <c r="E431" s="13"/>
      <c r="F431" s="13"/>
      <c r="G431" s="13"/>
      <c r="H431" s="13"/>
      <c r="I431" s="13"/>
    </row>
    <row r="432" spans="1:9" x14ac:dyDescent="0.3">
      <c r="A432" s="13"/>
      <c r="B432" s="13"/>
      <c r="C432" s="13"/>
      <c r="D432" s="13"/>
      <c r="E432" s="13"/>
      <c r="F432" s="13"/>
      <c r="G432" s="13"/>
      <c r="H432" s="13"/>
      <c r="I432" s="13"/>
    </row>
    <row r="433" spans="1:9" x14ac:dyDescent="0.3">
      <c r="A433" s="13"/>
      <c r="B433" s="13"/>
      <c r="C433" s="13"/>
      <c r="D433" s="13"/>
      <c r="E433" s="13"/>
      <c r="F433" s="13"/>
      <c r="G433" s="13"/>
      <c r="H433" s="13"/>
      <c r="I433" s="13"/>
    </row>
    <row r="434" spans="1:9" x14ac:dyDescent="0.3">
      <c r="A434" s="13"/>
      <c r="B434" s="13"/>
      <c r="C434" s="13"/>
      <c r="D434" s="13"/>
      <c r="E434" s="13"/>
      <c r="F434" s="13"/>
      <c r="G434" s="13"/>
      <c r="H434" s="13"/>
      <c r="I434" s="13"/>
    </row>
    <row r="435" spans="1:9" x14ac:dyDescent="0.3">
      <c r="A435" s="13"/>
      <c r="B435" s="13"/>
      <c r="C435" s="13"/>
      <c r="D435" s="13"/>
      <c r="E435" s="13"/>
      <c r="F435" s="13"/>
      <c r="G435" s="13"/>
      <c r="H435" s="13"/>
      <c r="I435" s="13"/>
    </row>
    <row r="436" spans="1:9" x14ac:dyDescent="0.3">
      <c r="A436" s="13"/>
      <c r="B436" s="13"/>
      <c r="C436" s="13"/>
      <c r="D436" s="13"/>
      <c r="E436" s="13"/>
      <c r="F436" s="13"/>
      <c r="G436" s="13"/>
      <c r="H436" s="13"/>
      <c r="I436" s="13"/>
    </row>
    <row r="437" spans="1:9" x14ac:dyDescent="0.3">
      <c r="A437" s="13"/>
      <c r="B437" s="13"/>
      <c r="C437" s="13"/>
      <c r="D437" s="13"/>
      <c r="E437" s="13"/>
      <c r="F437" s="13"/>
      <c r="G437" s="13"/>
      <c r="H437" s="13"/>
      <c r="I437" s="13"/>
    </row>
    <row r="438" spans="1:9" x14ac:dyDescent="0.3">
      <c r="A438" s="13"/>
      <c r="B438" s="13"/>
      <c r="C438" s="13"/>
      <c r="D438" s="13"/>
      <c r="E438" s="13"/>
      <c r="F438" s="13"/>
      <c r="G438" s="13"/>
      <c r="H438" s="13"/>
      <c r="I438" s="13"/>
    </row>
    <row r="439" spans="1:9" x14ac:dyDescent="0.3">
      <c r="A439" s="13"/>
      <c r="B439" s="13"/>
      <c r="C439" s="13"/>
      <c r="D439" s="13"/>
      <c r="E439" s="13"/>
      <c r="F439" s="13"/>
      <c r="G439" s="13"/>
      <c r="H439" s="13"/>
      <c r="I439" s="13"/>
    </row>
    <row r="440" spans="1:9" x14ac:dyDescent="0.3">
      <c r="A440" s="13"/>
      <c r="B440" s="13"/>
      <c r="C440" s="13"/>
      <c r="D440" s="13"/>
      <c r="E440" s="13"/>
      <c r="F440" s="13"/>
      <c r="G440" s="13"/>
      <c r="H440" s="13"/>
      <c r="I440" s="13"/>
    </row>
    <row r="441" spans="1:9" x14ac:dyDescent="0.3">
      <c r="A441" s="13"/>
      <c r="B441" s="13"/>
      <c r="C441" s="13"/>
      <c r="D441" s="13"/>
      <c r="E441" s="13"/>
      <c r="F441" s="13"/>
      <c r="G441" s="13"/>
      <c r="H441" s="13"/>
      <c r="I441" s="13"/>
    </row>
    <row r="442" spans="1:9" x14ac:dyDescent="0.3">
      <c r="A442" s="13"/>
      <c r="B442" s="13"/>
      <c r="C442" s="13"/>
      <c r="D442" s="13"/>
      <c r="E442" s="13"/>
      <c r="F442" s="13"/>
      <c r="G442" s="13"/>
      <c r="H442" s="13"/>
      <c r="I442" s="13"/>
    </row>
    <row r="443" spans="1:9" x14ac:dyDescent="0.3">
      <c r="A443" s="13"/>
      <c r="B443" s="13"/>
      <c r="C443" s="13"/>
      <c r="D443" s="13"/>
      <c r="E443" s="13"/>
      <c r="F443" s="13"/>
      <c r="G443" s="13"/>
      <c r="H443" s="13"/>
      <c r="I443" s="13"/>
    </row>
    <row r="444" spans="1:9" x14ac:dyDescent="0.3">
      <c r="A444" s="13"/>
      <c r="B444" s="13"/>
      <c r="C444" s="13"/>
      <c r="D444" s="13"/>
      <c r="E444" s="13"/>
      <c r="F444" s="13"/>
      <c r="G444" s="13"/>
      <c r="H444" s="13"/>
      <c r="I444" s="13"/>
    </row>
    <row r="445" spans="1:9" x14ac:dyDescent="0.3">
      <c r="A445" s="13"/>
      <c r="B445" s="13"/>
      <c r="C445" s="13"/>
      <c r="D445" s="13"/>
      <c r="E445" s="13"/>
      <c r="F445" s="13"/>
      <c r="G445" s="13"/>
      <c r="H445" s="13"/>
      <c r="I445" s="13"/>
    </row>
    <row r="446" spans="1:9" x14ac:dyDescent="0.3">
      <c r="A446" s="13"/>
      <c r="B446" s="13"/>
      <c r="C446" s="13"/>
      <c r="D446" s="13"/>
      <c r="E446" s="13"/>
      <c r="F446" s="13"/>
      <c r="G446" s="13"/>
      <c r="H446" s="13"/>
      <c r="I446" s="13"/>
    </row>
    <row r="447" spans="1:9" x14ac:dyDescent="0.3">
      <c r="A447" s="13"/>
      <c r="B447" s="13"/>
      <c r="C447" s="13"/>
      <c r="D447" s="13"/>
      <c r="E447" s="13"/>
      <c r="F447" s="13"/>
      <c r="G447" s="13"/>
      <c r="H447" s="13"/>
      <c r="I447" s="13"/>
    </row>
    <row r="448" spans="1:9" x14ac:dyDescent="0.3">
      <c r="A448" s="13"/>
      <c r="B448" s="13"/>
      <c r="C448" s="13"/>
      <c r="D448" s="13"/>
      <c r="E448" s="13"/>
      <c r="F448" s="13"/>
      <c r="G448" s="13"/>
      <c r="H448" s="13"/>
      <c r="I448" s="13"/>
    </row>
    <row r="449" spans="1:9" x14ac:dyDescent="0.3">
      <c r="A449" s="13"/>
      <c r="B449" s="13"/>
      <c r="C449" s="13"/>
      <c r="D449" s="13"/>
      <c r="E449" s="13"/>
      <c r="F449" s="13"/>
      <c r="G449" s="13"/>
      <c r="H449" s="13"/>
      <c r="I449" s="13"/>
    </row>
    <row r="450" spans="1:9" x14ac:dyDescent="0.3">
      <c r="A450" s="13"/>
      <c r="B450" s="13"/>
      <c r="C450" s="13"/>
      <c r="D450" s="13"/>
      <c r="E450" s="13"/>
      <c r="F450" s="13"/>
      <c r="G450" s="13"/>
      <c r="H450" s="13"/>
      <c r="I450" s="13"/>
    </row>
    <row r="451" spans="1:9" x14ac:dyDescent="0.3">
      <c r="A451" s="13"/>
      <c r="B451" s="13"/>
      <c r="C451" s="13"/>
      <c r="D451" s="13"/>
      <c r="E451" s="13"/>
      <c r="F451" s="13"/>
      <c r="G451" s="13"/>
      <c r="H451" s="13"/>
      <c r="I451" s="13"/>
    </row>
    <row r="452" spans="1:9" x14ac:dyDescent="0.3">
      <c r="A452" s="13"/>
      <c r="B452" s="13"/>
      <c r="C452" s="13"/>
      <c r="D452" s="13"/>
      <c r="E452" s="13"/>
      <c r="F452" s="13"/>
      <c r="G452" s="13"/>
      <c r="H452" s="13"/>
      <c r="I452" s="13"/>
    </row>
    <row r="453" spans="1:9" x14ac:dyDescent="0.3">
      <c r="A453" s="13"/>
      <c r="B453" s="13"/>
      <c r="C453" s="13"/>
      <c r="D453" s="13"/>
      <c r="E453" s="13"/>
      <c r="F453" s="13"/>
      <c r="G453" s="13"/>
      <c r="H453" s="13"/>
      <c r="I453" s="13"/>
    </row>
    <row r="454" spans="1:9" x14ac:dyDescent="0.3">
      <c r="A454" s="13"/>
      <c r="B454" s="13"/>
      <c r="C454" s="13"/>
      <c r="D454" s="13"/>
      <c r="E454" s="13"/>
      <c r="F454" s="13"/>
      <c r="G454" s="13"/>
      <c r="H454" s="13"/>
      <c r="I454" s="13"/>
    </row>
    <row r="455" spans="1:9" x14ac:dyDescent="0.3">
      <c r="A455" s="13"/>
      <c r="B455" s="13"/>
      <c r="C455" s="13"/>
      <c r="D455" s="13"/>
      <c r="E455" s="13"/>
      <c r="F455" s="13"/>
      <c r="G455" s="13"/>
      <c r="H455" s="13"/>
      <c r="I455" s="13"/>
    </row>
    <row r="456" spans="1:9" x14ac:dyDescent="0.3">
      <c r="A456" s="13"/>
      <c r="B456" s="13"/>
      <c r="C456" s="13"/>
      <c r="D456" s="13"/>
      <c r="E456" s="13"/>
      <c r="F456" s="13"/>
      <c r="G456" s="13"/>
      <c r="H456" s="13"/>
      <c r="I456" s="13"/>
    </row>
    <row r="457" spans="1:9" x14ac:dyDescent="0.3">
      <c r="A457" s="13"/>
      <c r="B457" s="13"/>
      <c r="C457" s="13"/>
      <c r="D457" s="13"/>
      <c r="E457" s="13"/>
      <c r="F457" s="13"/>
      <c r="G457" s="13"/>
      <c r="H457" s="13"/>
      <c r="I457" s="13"/>
    </row>
    <row r="458" spans="1:9" x14ac:dyDescent="0.3">
      <c r="A458" s="13"/>
      <c r="B458" s="13"/>
      <c r="C458" s="13"/>
      <c r="D458" s="13"/>
      <c r="E458" s="13"/>
      <c r="F458" s="13"/>
      <c r="G458" s="13"/>
      <c r="H458" s="13"/>
      <c r="I458" s="13"/>
    </row>
    <row r="459" spans="1:9" x14ac:dyDescent="0.3">
      <c r="A459" s="13"/>
      <c r="B459" s="13"/>
      <c r="C459" s="13"/>
      <c r="D459" s="13"/>
      <c r="E459" s="13"/>
      <c r="F459" s="13"/>
      <c r="G459" s="13"/>
      <c r="H459" s="13"/>
      <c r="I459" s="13"/>
    </row>
    <row r="460" spans="1:9" x14ac:dyDescent="0.3">
      <c r="A460" s="13"/>
      <c r="B460" s="13"/>
      <c r="C460" s="13"/>
      <c r="D460" s="13"/>
      <c r="E460" s="13"/>
      <c r="F460" s="13"/>
      <c r="G460" s="13"/>
      <c r="H460" s="13"/>
      <c r="I460" s="13"/>
    </row>
    <row r="461" spans="1:9" x14ac:dyDescent="0.3">
      <c r="A461" s="13"/>
      <c r="B461" s="13"/>
      <c r="C461" s="13"/>
      <c r="D461" s="13"/>
      <c r="E461" s="13"/>
      <c r="F461" s="13"/>
      <c r="G461" s="13"/>
      <c r="H461" s="13"/>
      <c r="I461" s="13"/>
    </row>
    <row r="462" spans="1:9" x14ac:dyDescent="0.3">
      <c r="A462" s="13"/>
      <c r="B462" s="13"/>
      <c r="C462" s="13"/>
      <c r="D462" s="13"/>
      <c r="E462" s="13"/>
      <c r="F462" s="13"/>
      <c r="G462" s="13"/>
      <c r="H462" s="13"/>
      <c r="I462" s="13"/>
    </row>
    <row r="463" spans="1:9" x14ac:dyDescent="0.3">
      <c r="A463" s="13"/>
      <c r="B463" s="13"/>
      <c r="C463" s="13"/>
      <c r="D463" s="13"/>
      <c r="E463" s="13"/>
      <c r="F463" s="13"/>
      <c r="G463" s="13"/>
      <c r="H463" s="13"/>
      <c r="I463" s="13"/>
    </row>
    <row r="464" spans="1:9" x14ac:dyDescent="0.3">
      <c r="A464" s="13"/>
      <c r="B464" s="13"/>
      <c r="C464" s="13"/>
      <c r="D464" s="13"/>
      <c r="E464" s="13"/>
      <c r="F464" s="13"/>
      <c r="G464" s="13"/>
      <c r="H464" s="13"/>
      <c r="I464" s="13"/>
    </row>
    <row r="465" spans="1:9" x14ac:dyDescent="0.3">
      <c r="A465" s="13"/>
      <c r="B465" s="13"/>
      <c r="C465" s="13"/>
      <c r="D465" s="13"/>
      <c r="E465" s="13"/>
      <c r="F465" s="13"/>
      <c r="G465" s="13"/>
      <c r="H465" s="13"/>
      <c r="I465" s="13"/>
    </row>
    <row r="466" spans="1:9" x14ac:dyDescent="0.3">
      <c r="A466" s="13"/>
      <c r="B466" s="13"/>
      <c r="C466" s="13"/>
      <c r="D466" s="13"/>
      <c r="E466" s="13"/>
      <c r="F466" s="13"/>
      <c r="G466" s="13"/>
      <c r="H466" s="13"/>
      <c r="I466" s="13"/>
    </row>
    <row r="467" spans="1:9" x14ac:dyDescent="0.3">
      <c r="A467" s="13"/>
      <c r="B467" s="13"/>
      <c r="C467" s="13"/>
      <c r="D467" s="13"/>
      <c r="E467" s="13"/>
      <c r="F467" s="13"/>
      <c r="G467" s="13"/>
      <c r="H467" s="13"/>
      <c r="I467" s="13"/>
    </row>
    <row r="468" spans="1:9" x14ac:dyDescent="0.3">
      <c r="A468" s="13"/>
      <c r="B468" s="13"/>
      <c r="C468" s="13"/>
      <c r="D468" s="13"/>
      <c r="E468" s="13"/>
      <c r="F468" s="13"/>
      <c r="G468" s="13"/>
      <c r="H468" s="13"/>
      <c r="I468" s="13"/>
    </row>
    <row r="469" spans="1:9" x14ac:dyDescent="0.3">
      <c r="A469" s="13"/>
      <c r="B469" s="13"/>
      <c r="C469" s="13"/>
      <c r="D469" s="13"/>
      <c r="E469" s="13"/>
      <c r="F469" s="13"/>
      <c r="G469" s="13"/>
      <c r="H469" s="13"/>
      <c r="I469" s="13"/>
    </row>
    <row r="470" spans="1:9" x14ac:dyDescent="0.3">
      <c r="A470" s="13"/>
      <c r="B470" s="13"/>
      <c r="C470" s="13"/>
      <c r="D470" s="13"/>
      <c r="E470" s="13"/>
      <c r="F470" s="13"/>
      <c r="G470" s="13"/>
      <c r="H470" s="13"/>
      <c r="I470" s="13"/>
    </row>
    <row r="471" spans="1:9" x14ac:dyDescent="0.3">
      <c r="A471" s="13"/>
      <c r="B471" s="13"/>
      <c r="C471" s="13"/>
      <c r="D471" s="13"/>
      <c r="E471" s="13"/>
      <c r="F471" s="13"/>
      <c r="G471" s="13"/>
      <c r="H471" s="13"/>
      <c r="I471" s="13"/>
    </row>
    <row r="472" spans="1:9" x14ac:dyDescent="0.3">
      <c r="A472" s="13"/>
      <c r="B472" s="13"/>
      <c r="C472" s="13"/>
      <c r="D472" s="13"/>
      <c r="E472" s="13"/>
      <c r="F472" s="13"/>
      <c r="G472" s="13"/>
      <c r="H472" s="13"/>
      <c r="I472" s="13"/>
    </row>
    <row r="473" spans="1:9" x14ac:dyDescent="0.3">
      <c r="A473" s="13"/>
      <c r="B473" s="13"/>
      <c r="C473" s="13"/>
      <c r="D473" s="13"/>
      <c r="E473" s="13"/>
      <c r="F473" s="13"/>
      <c r="G473" s="13"/>
      <c r="H473" s="13"/>
      <c r="I473" s="13"/>
    </row>
    <row r="474" spans="1:9" x14ac:dyDescent="0.3">
      <c r="A474" s="13"/>
      <c r="B474" s="13"/>
      <c r="C474" s="13"/>
      <c r="D474" s="13"/>
      <c r="E474" s="13"/>
      <c r="F474" s="13"/>
      <c r="G474" s="13"/>
      <c r="H474" s="13"/>
      <c r="I474" s="13"/>
    </row>
    <row r="475" spans="1:9" x14ac:dyDescent="0.3">
      <c r="A475" s="13"/>
      <c r="B475" s="13"/>
      <c r="C475" s="13"/>
      <c r="D475" s="13"/>
      <c r="E475" s="13"/>
      <c r="F475" s="13"/>
      <c r="G475" s="13"/>
      <c r="H475" s="13"/>
      <c r="I475" s="13"/>
    </row>
    <row r="476" spans="1:9" x14ac:dyDescent="0.3">
      <c r="A476" s="13"/>
      <c r="B476" s="13"/>
      <c r="C476" s="13"/>
      <c r="D476" s="13"/>
      <c r="E476" s="13"/>
      <c r="F476" s="13"/>
      <c r="G476" s="13"/>
      <c r="H476" s="13"/>
      <c r="I476" s="13"/>
    </row>
    <row r="477" spans="1:9" x14ac:dyDescent="0.3">
      <c r="A477" s="13"/>
      <c r="B477" s="13"/>
      <c r="C477" s="13"/>
      <c r="D477" s="13"/>
      <c r="E477" s="13"/>
      <c r="F477" s="13"/>
      <c r="G477" s="13"/>
      <c r="H477" s="13"/>
      <c r="I477" s="13"/>
    </row>
    <row r="478" spans="1:9" x14ac:dyDescent="0.3">
      <c r="A478" s="13"/>
      <c r="B478" s="13"/>
      <c r="C478" s="13"/>
      <c r="D478" s="13"/>
      <c r="E478" s="13"/>
      <c r="F478" s="13"/>
      <c r="G478" s="13"/>
      <c r="H478" s="13"/>
      <c r="I478" s="13"/>
    </row>
    <row r="479" spans="1:9" x14ac:dyDescent="0.3">
      <c r="A479" s="13"/>
      <c r="B479" s="13"/>
      <c r="C479" s="13"/>
      <c r="D479" s="13"/>
      <c r="E479" s="13"/>
      <c r="F479" s="13"/>
      <c r="G479" s="13"/>
      <c r="H479" s="13"/>
      <c r="I479" s="13"/>
    </row>
    <row r="480" spans="1:9" x14ac:dyDescent="0.3">
      <c r="A480" s="13"/>
      <c r="B480" s="13"/>
      <c r="C480" s="13"/>
      <c r="D480" s="13"/>
      <c r="E480" s="13"/>
      <c r="F480" s="13"/>
      <c r="G480" s="13"/>
      <c r="H480" s="13"/>
      <c r="I480" s="13"/>
    </row>
    <row r="481" spans="1:9" x14ac:dyDescent="0.3">
      <c r="A481" s="13"/>
      <c r="B481" s="13"/>
      <c r="C481" s="13"/>
      <c r="D481" s="13"/>
      <c r="E481" s="13"/>
      <c r="F481" s="13"/>
      <c r="G481" s="13"/>
      <c r="H481" s="13"/>
      <c r="I481" s="13"/>
    </row>
    <row r="482" spans="1:9" x14ac:dyDescent="0.3">
      <c r="A482" s="13"/>
      <c r="B482" s="13"/>
      <c r="C482" s="13"/>
      <c r="D482" s="13"/>
      <c r="E482" s="13"/>
      <c r="F482" s="13"/>
      <c r="G482" s="13"/>
      <c r="H482" s="13"/>
      <c r="I482" s="13"/>
    </row>
    <row r="483" spans="1:9" x14ac:dyDescent="0.3">
      <c r="A483" s="13"/>
      <c r="B483" s="13"/>
      <c r="C483" s="13"/>
      <c r="D483" s="13"/>
      <c r="E483" s="13"/>
      <c r="F483" s="13"/>
      <c r="G483" s="13"/>
      <c r="H483" s="13"/>
      <c r="I483" s="13"/>
    </row>
    <row r="484" spans="1:9" x14ac:dyDescent="0.3">
      <c r="A484" s="13"/>
      <c r="B484" s="13"/>
      <c r="C484" s="13"/>
      <c r="D484" s="13"/>
      <c r="E484" s="13"/>
      <c r="F484" s="13"/>
      <c r="G484" s="13"/>
      <c r="H484" s="13"/>
      <c r="I484" s="13"/>
    </row>
    <row r="485" spans="1:9" x14ac:dyDescent="0.3">
      <c r="A485" s="13"/>
      <c r="B485" s="13"/>
      <c r="C485" s="13"/>
      <c r="D485" s="13"/>
      <c r="E485" s="13"/>
      <c r="F485" s="13"/>
      <c r="G485" s="13"/>
      <c r="H485" s="13"/>
      <c r="I485" s="13"/>
    </row>
    <row r="486" spans="1:9" x14ac:dyDescent="0.3">
      <c r="A486" s="13"/>
      <c r="B486" s="13"/>
      <c r="C486" s="13"/>
      <c r="D486" s="13"/>
      <c r="E486" s="13"/>
      <c r="F486" s="13"/>
      <c r="G486" s="13"/>
      <c r="H486" s="13"/>
      <c r="I486" s="13"/>
    </row>
    <row r="487" spans="1:9" x14ac:dyDescent="0.3">
      <c r="A487" s="13"/>
      <c r="B487" s="13"/>
      <c r="C487" s="13"/>
      <c r="D487" s="13"/>
      <c r="E487" s="13"/>
      <c r="F487" s="13"/>
      <c r="G487" s="13"/>
      <c r="H487" s="13"/>
      <c r="I487" s="13"/>
    </row>
    <row r="488" spans="1:9" x14ac:dyDescent="0.3">
      <c r="A488" s="13"/>
      <c r="B488" s="13"/>
      <c r="C488" s="13"/>
      <c r="D488" s="13"/>
      <c r="E488" s="13"/>
      <c r="F488" s="13"/>
      <c r="G488" s="13"/>
      <c r="H488" s="13"/>
      <c r="I488" s="13"/>
    </row>
    <row r="489" spans="1:9" x14ac:dyDescent="0.3">
      <c r="A489" s="13"/>
      <c r="B489" s="13"/>
      <c r="C489" s="13"/>
      <c r="D489" s="13"/>
      <c r="E489" s="13"/>
      <c r="F489" s="13"/>
      <c r="G489" s="13"/>
      <c r="H489" s="13"/>
      <c r="I489" s="13"/>
    </row>
    <row r="490" spans="1:9" x14ac:dyDescent="0.3">
      <c r="A490" s="13"/>
      <c r="B490" s="13"/>
      <c r="C490" s="13"/>
      <c r="D490" s="13"/>
      <c r="E490" s="13"/>
      <c r="F490" s="13"/>
      <c r="G490" s="13"/>
      <c r="H490" s="13"/>
      <c r="I490" s="13"/>
    </row>
    <row r="491" spans="1:9" x14ac:dyDescent="0.3">
      <c r="A491" s="13"/>
      <c r="B491" s="13"/>
      <c r="C491" s="13"/>
      <c r="D491" s="13"/>
      <c r="E491" s="13"/>
      <c r="F491" s="13"/>
      <c r="G491" s="13"/>
      <c r="H491" s="13"/>
      <c r="I491" s="13"/>
    </row>
    <row r="492" spans="1:9" x14ac:dyDescent="0.3">
      <c r="A492" s="13"/>
      <c r="B492" s="13"/>
      <c r="C492" s="13"/>
      <c r="D492" s="13"/>
      <c r="E492" s="13"/>
      <c r="F492" s="13"/>
      <c r="G492" s="13"/>
      <c r="H492" s="13"/>
      <c r="I492" s="13"/>
    </row>
    <row r="493" spans="1:9" x14ac:dyDescent="0.3">
      <c r="A493" s="13"/>
      <c r="B493" s="13"/>
      <c r="C493" s="13"/>
      <c r="D493" s="13"/>
      <c r="E493" s="13"/>
      <c r="F493" s="13"/>
      <c r="G493" s="13"/>
      <c r="H493" s="13"/>
      <c r="I493" s="13"/>
    </row>
    <row r="494" spans="1:9" x14ac:dyDescent="0.3">
      <c r="A494" s="13"/>
      <c r="B494" s="13"/>
      <c r="C494" s="13"/>
      <c r="D494" s="13"/>
      <c r="E494" s="13"/>
      <c r="F494" s="13"/>
      <c r="G494" s="13"/>
      <c r="H494" s="13"/>
      <c r="I494" s="13"/>
    </row>
    <row r="495" spans="1:9" x14ac:dyDescent="0.3">
      <c r="A495" s="13"/>
      <c r="B495" s="13"/>
      <c r="C495" s="13"/>
      <c r="D495" s="13"/>
      <c r="E495" s="13"/>
      <c r="F495" s="13"/>
      <c r="G495" s="13"/>
      <c r="H495" s="13"/>
      <c r="I495" s="13"/>
    </row>
    <row r="496" spans="1:9" x14ac:dyDescent="0.3">
      <c r="A496" s="13"/>
      <c r="B496" s="13"/>
      <c r="C496" s="13"/>
      <c r="D496" s="13"/>
      <c r="E496" s="13"/>
      <c r="F496" s="13"/>
      <c r="G496" s="13"/>
      <c r="H496" s="13"/>
      <c r="I496" s="13"/>
    </row>
    <row r="497" spans="1:9" x14ac:dyDescent="0.3">
      <c r="A497" s="13"/>
      <c r="B497" s="13"/>
      <c r="C497" s="13"/>
      <c r="D497" s="13"/>
      <c r="E497" s="13"/>
      <c r="F497" s="13"/>
      <c r="G497" s="13"/>
      <c r="H497" s="13"/>
      <c r="I497" s="13"/>
    </row>
    <row r="498" spans="1:9" x14ac:dyDescent="0.3">
      <c r="A498" s="13"/>
      <c r="B498" s="13"/>
      <c r="C498" s="13"/>
      <c r="D498" s="13"/>
      <c r="E498" s="13"/>
      <c r="F498" s="13"/>
      <c r="G498" s="13"/>
      <c r="H498" s="13"/>
      <c r="I498" s="13"/>
    </row>
    <row r="499" spans="1:9" x14ac:dyDescent="0.3">
      <c r="A499" s="13"/>
      <c r="B499" s="13"/>
      <c r="C499" s="13"/>
      <c r="D499" s="13"/>
      <c r="E499" s="13"/>
      <c r="F499" s="13"/>
      <c r="G499" s="13"/>
      <c r="H499" s="13"/>
      <c r="I499" s="13"/>
    </row>
    <row r="500" spans="1:9" x14ac:dyDescent="0.3">
      <c r="A500" s="13"/>
      <c r="B500" s="13"/>
      <c r="C500" s="13"/>
      <c r="D500" s="13"/>
      <c r="E500" s="13"/>
      <c r="F500" s="13"/>
      <c r="G500" s="13"/>
      <c r="H500" s="13"/>
      <c r="I500" s="13"/>
    </row>
    <row r="501" spans="1:9" x14ac:dyDescent="0.3">
      <c r="A501" s="13"/>
      <c r="B501" s="13"/>
      <c r="C501" s="13"/>
      <c r="D501" s="13"/>
      <c r="E501" s="13"/>
      <c r="F501" s="13"/>
      <c r="G501" s="13"/>
      <c r="H501" s="13"/>
      <c r="I501" s="13"/>
    </row>
    <row r="502" spans="1:9" x14ac:dyDescent="0.3">
      <c r="A502" s="13"/>
      <c r="B502" s="13"/>
      <c r="C502" s="13"/>
      <c r="D502" s="13"/>
      <c r="E502" s="13"/>
      <c r="F502" s="13"/>
      <c r="G502" s="13"/>
      <c r="H502" s="13"/>
      <c r="I502" s="13"/>
    </row>
    <row r="503" spans="1:9" x14ac:dyDescent="0.3">
      <c r="A503" s="13"/>
      <c r="B503" s="13"/>
      <c r="C503" s="13"/>
      <c r="D503" s="13"/>
      <c r="E503" s="13"/>
      <c r="F503" s="13"/>
      <c r="G503" s="13"/>
      <c r="H503" s="13"/>
      <c r="I503" s="13"/>
    </row>
    <row r="504" spans="1:9" x14ac:dyDescent="0.3">
      <c r="A504" s="13"/>
      <c r="B504" s="13"/>
      <c r="C504" s="13"/>
      <c r="D504" s="13"/>
      <c r="E504" s="13"/>
      <c r="F504" s="13"/>
      <c r="G504" s="13"/>
      <c r="H504" s="13"/>
      <c r="I504" s="13"/>
    </row>
    <row r="505" spans="1:9" x14ac:dyDescent="0.3">
      <c r="A505" s="13"/>
      <c r="B505" s="13"/>
      <c r="C505" s="13"/>
      <c r="D505" s="13"/>
      <c r="E505" s="13"/>
      <c r="F505" s="13"/>
      <c r="G505" s="13"/>
      <c r="H505" s="13"/>
      <c r="I505" s="13"/>
    </row>
    <row r="506" spans="1:9" x14ac:dyDescent="0.3">
      <c r="A506" s="13"/>
      <c r="B506" s="13"/>
      <c r="C506" s="13"/>
      <c r="D506" s="13"/>
      <c r="E506" s="13"/>
      <c r="F506" s="13"/>
      <c r="G506" s="13"/>
      <c r="H506" s="13"/>
      <c r="I506" s="13"/>
    </row>
    <row r="507" spans="1:9" x14ac:dyDescent="0.3">
      <c r="A507" s="13"/>
      <c r="B507" s="13"/>
      <c r="C507" s="13"/>
      <c r="D507" s="13"/>
      <c r="E507" s="13"/>
      <c r="F507" s="13"/>
      <c r="G507" s="13"/>
      <c r="H507" s="13"/>
      <c r="I507" s="13"/>
    </row>
    <row r="508" spans="1:9" x14ac:dyDescent="0.3">
      <c r="A508" s="13"/>
      <c r="B508" s="13"/>
      <c r="C508" s="13"/>
      <c r="D508" s="13"/>
      <c r="E508" s="13"/>
      <c r="F508" s="13"/>
      <c r="G508" s="13"/>
      <c r="H508" s="13"/>
      <c r="I508" s="13"/>
    </row>
    <row r="509" spans="1:9" x14ac:dyDescent="0.3">
      <c r="A509" s="13"/>
      <c r="B509" s="13"/>
      <c r="C509" s="13"/>
      <c r="D509" s="13"/>
      <c r="E509" s="13"/>
      <c r="F509" s="13"/>
      <c r="G509" s="13"/>
      <c r="H509" s="13"/>
      <c r="I509" s="13"/>
    </row>
    <row r="510" spans="1:9" x14ac:dyDescent="0.3">
      <c r="A510" s="13"/>
      <c r="B510" s="13"/>
      <c r="C510" s="13"/>
      <c r="D510" s="13"/>
      <c r="E510" s="13"/>
      <c r="F510" s="13"/>
      <c r="G510" s="13"/>
      <c r="H510" s="13"/>
      <c r="I510" s="13"/>
    </row>
    <row r="511" spans="1:9" x14ac:dyDescent="0.3">
      <c r="A511" s="13"/>
      <c r="B511" s="13"/>
      <c r="C511" s="13"/>
      <c r="D511" s="13"/>
      <c r="E511" s="13"/>
      <c r="F511" s="13"/>
      <c r="G511" s="13"/>
      <c r="H511" s="13"/>
      <c r="I511" s="13"/>
    </row>
    <row r="512" spans="1:9" x14ac:dyDescent="0.3">
      <c r="A512" s="13"/>
      <c r="B512" s="13"/>
      <c r="C512" s="13"/>
      <c r="D512" s="13"/>
      <c r="E512" s="13"/>
      <c r="F512" s="13"/>
      <c r="G512" s="13"/>
      <c r="H512" s="13"/>
      <c r="I512" s="13"/>
    </row>
    <row r="513" spans="1:9" x14ac:dyDescent="0.3">
      <c r="A513" s="13"/>
      <c r="B513" s="13"/>
      <c r="C513" s="13"/>
      <c r="D513" s="13"/>
      <c r="E513" s="13"/>
      <c r="F513" s="13"/>
      <c r="G513" s="13"/>
      <c r="H513" s="13"/>
      <c r="I513" s="13"/>
    </row>
    <row r="514" spans="1:9" x14ac:dyDescent="0.3">
      <c r="A514" s="13"/>
      <c r="B514" s="13"/>
      <c r="C514" s="13"/>
      <c r="D514" s="13"/>
      <c r="E514" s="13"/>
      <c r="F514" s="13"/>
      <c r="G514" s="13"/>
      <c r="H514" s="13"/>
      <c r="I514" s="13"/>
    </row>
    <row r="515" spans="1:9" x14ac:dyDescent="0.3">
      <c r="A515" s="13"/>
      <c r="B515" s="13"/>
      <c r="C515" s="13"/>
      <c r="D515" s="13"/>
      <c r="E515" s="13"/>
      <c r="F515" s="13"/>
      <c r="G515" s="13"/>
      <c r="H515" s="13"/>
      <c r="I515" s="13"/>
    </row>
    <row r="516" spans="1:9" x14ac:dyDescent="0.3">
      <c r="A516" s="13"/>
      <c r="B516" s="13"/>
      <c r="C516" s="13"/>
      <c r="D516" s="13"/>
      <c r="E516" s="13"/>
      <c r="F516" s="13"/>
      <c r="G516" s="13"/>
      <c r="H516" s="13"/>
      <c r="I516" s="13"/>
    </row>
    <row r="517" spans="1:9" x14ac:dyDescent="0.3">
      <c r="A517" s="13"/>
      <c r="B517" s="13"/>
      <c r="C517" s="13"/>
      <c r="D517" s="13"/>
      <c r="E517" s="13"/>
      <c r="F517" s="13"/>
      <c r="G517" s="13"/>
      <c r="H517" s="13"/>
      <c r="I517" s="13"/>
    </row>
    <row r="518" spans="1:9" x14ac:dyDescent="0.3">
      <c r="A518" s="13"/>
      <c r="B518" s="13"/>
      <c r="C518" s="13"/>
      <c r="D518" s="13"/>
      <c r="E518" s="13"/>
      <c r="F518" s="13"/>
      <c r="G518" s="13"/>
      <c r="H518" s="13"/>
      <c r="I518" s="13"/>
    </row>
    <row r="519" spans="1:9" x14ac:dyDescent="0.3">
      <c r="A519" s="13"/>
      <c r="B519" s="13"/>
      <c r="C519" s="13"/>
      <c r="D519" s="13"/>
      <c r="E519" s="13"/>
      <c r="F519" s="13"/>
      <c r="G519" s="13"/>
      <c r="H519" s="13"/>
      <c r="I519" s="13"/>
    </row>
    <row r="520" spans="1:9" x14ac:dyDescent="0.3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 x14ac:dyDescent="0.3">
      <c r="A521" s="13"/>
      <c r="B521" s="13"/>
      <c r="C521" s="13"/>
      <c r="D521" s="13"/>
      <c r="E521" s="13"/>
      <c r="F521" s="13"/>
      <c r="G521" s="13"/>
      <c r="H521" s="13"/>
      <c r="I521" s="13"/>
    </row>
    <row r="522" spans="1:9" x14ac:dyDescent="0.3">
      <c r="A522" s="13"/>
      <c r="B522" s="13"/>
      <c r="C522" s="13"/>
      <c r="D522" s="13"/>
      <c r="E522" s="13"/>
      <c r="F522" s="13"/>
      <c r="G522" s="13"/>
      <c r="H522" s="13"/>
      <c r="I522" s="13"/>
    </row>
    <row r="523" spans="1:9" x14ac:dyDescent="0.3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 x14ac:dyDescent="0.3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 x14ac:dyDescent="0.3">
      <c r="A525" s="13"/>
      <c r="B525" s="13"/>
      <c r="C525" s="13"/>
      <c r="D525" s="13"/>
      <c r="E525" s="13"/>
      <c r="F525" s="13"/>
      <c r="G525" s="13"/>
      <c r="H525" s="13"/>
      <c r="I525" s="13"/>
    </row>
    <row r="526" spans="1:9" x14ac:dyDescent="0.3">
      <c r="A526" s="13"/>
      <c r="B526" s="13"/>
      <c r="C526" s="13"/>
      <c r="D526" s="13"/>
      <c r="E526" s="13"/>
      <c r="F526" s="13"/>
      <c r="G526" s="13"/>
      <c r="H526" s="13"/>
      <c r="I526" s="13"/>
    </row>
    <row r="527" spans="1:9" x14ac:dyDescent="0.3">
      <c r="A527" s="13"/>
      <c r="B527" s="13"/>
      <c r="C527" s="13"/>
      <c r="D527" s="13"/>
      <c r="E527" s="13"/>
      <c r="F527" s="13"/>
      <c r="G527" s="13"/>
      <c r="H527" s="13"/>
      <c r="I527" s="13"/>
    </row>
    <row r="528" spans="1:9" x14ac:dyDescent="0.3">
      <c r="A528" s="13"/>
      <c r="B528" s="13"/>
      <c r="C528" s="13"/>
      <c r="D528" s="13"/>
      <c r="E528" s="13"/>
      <c r="F528" s="13"/>
      <c r="G528" s="13"/>
      <c r="H528" s="13"/>
      <c r="I528" s="13"/>
    </row>
    <row r="529" spans="1:9" x14ac:dyDescent="0.3">
      <c r="A529" s="13"/>
      <c r="B529" s="13"/>
      <c r="C529" s="13"/>
      <c r="D529" s="13"/>
      <c r="E529" s="13"/>
      <c r="F529" s="13"/>
      <c r="G529" s="13"/>
      <c r="H529" s="13"/>
      <c r="I529" s="13"/>
    </row>
    <row r="530" spans="1:9" x14ac:dyDescent="0.3">
      <c r="A530" s="13"/>
      <c r="B530" s="13"/>
      <c r="C530" s="13"/>
      <c r="D530" s="13"/>
      <c r="E530" s="13"/>
      <c r="F530" s="13"/>
      <c r="G530" s="13"/>
      <c r="H530" s="13"/>
      <c r="I530" s="13"/>
    </row>
    <row r="531" spans="1:9" x14ac:dyDescent="0.3">
      <c r="A531" s="13"/>
      <c r="B531" s="13"/>
      <c r="C531" s="13"/>
      <c r="D531" s="13"/>
      <c r="E531" s="13"/>
      <c r="F531" s="13"/>
      <c r="G531" s="13"/>
      <c r="H531" s="13"/>
      <c r="I531" s="13"/>
    </row>
    <row r="532" spans="1:9" x14ac:dyDescent="0.3">
      <c r="A532" s="13"/>
      <c r="B532" s="13"/>
      <c r="C532" s="13"/>
      <c r="D532" s="13"/>
      <c r="E532" s="13"/>
      <c r="F532" s="13"/>
      <c r="G532" s="13"/>
      <c r="H532" s="13"/>
      <c r="I532" s="13"/>
    </row>
    <row r="533" spans="1:9" x14ac:dyDescent="0.3">
      <c r="A533" s="13"/>
      <c r="B533" s="13"/>
      <c r="C533" s="13"/>
      <c r="D533" s="13"/>
      <c r="E533" s="13"/>
      <c r="F533" s="13"/>
      <c r="G533" s="13"/>
      <c r="H533" s="13"/>
      <c r="I533" s="13"/>
    </row>
    <row r="534" spans="1:9" x14ac:dyDescent="0.3">
      <c r="A534" s="13"/>
      <c r="B534" s="13"/>
      <c r="C534" s="13"/>
      <c r="D534" s="13"/>
      <c r="E534" s="13"/>
      <c r="F534" s="13"/>
      <c r="G534" s="13"/>
      <c r="H534" s="13"/>
      <c r="I534" s="13"/>
    </row>
    <row r="535" spans="1:9" x14ac:dyDescent="0.3">
      <c r="A535" s="13"/>
      <c r="B535" s="13"/>
      <c r="C535" s="13"/>
      <c r="D535" s="13"/>
      <c r="E535" s="13"/>
      <c r="F535" s="13"/>
      <c r="G535" s="13"/>
      <c r="H535" s="13"/>
      <c r="I535" s="13"/>
    </row>
    <row r="536" spans="1:9" x14ac:dyDescent="0.3">
      <c r="A536" s="13"/>
      <c r="B536" s="13"/>
      <c r="C536" s="13"/>
      <c r="D536" s="13"/>
      <c r="E536" s="13"/>
      <c r="F536" s="13"/>
      <c r="G536" s="13"/>
      <c r="H536" s="13"/>
      <c r="I536" s="13"/>
    </row>
    <row r="537" spans="1:9" x14ac:dyDescent="0.3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 x14ac:dyDescent="0.3">
      <c r="A538" s="13"/>
      <c r="B538" s="13"/>
      <c r="C538" s="13"/>
      <c r="D538" s="13"/>
      <c r="E538" s="13"/>
      <c r="F538" s="13"/>
      <c r="G538" s="13"/>
      <c r="H538" s="13"/>
      <c r="I538" s="13"/>
    </row>
    <row r="539" spans="1:9" x14ac:dyDescent="0.3">
      <c r="A539" s="13"/>
      <c r="B539" s="13"/>
      <c r="C539" s="13"/>
      <c r="D539" s="13"/>
      <c r="E539" s="13"/>
      <c r="F539" s="13"/>
      <c r="G539" s="13"/>
      <c r="H539" s="13"/>
      <c r="I539" s="13"/>
    </row>
    <row r="540" spans="1:9" x14ac:dyDescent="0.3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 x14ac:dyDescent="0.3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 x14ac:dyDescent="0.3">
      <c r="A542" s="13"/>
      <c r="B542" s="13"/>
      <c r="C542" s="13"/>
      <c r="D542" s="13"/>
      <c r="E542" s="13"/>
      <c r="F542" s="13"/>
      <c r="G542" s="13"/>
      <c r="H542" s="13"/>
      <c r="I542" s="13"/>
    </row>
    <row r="543" spans="1:9" x14ac:dyDescent="0.3">
      <c r="A543" s="13"/>
      <c r="B543" s="13"/>
      <c r="C543" s="13"/>
      <c r="D543" s="13"/>
      <c r="E543" s="13"/>
      <c r="F543" s="13"/>
      <c r="G543" s="13"/>
      <c r="H543" s="13"/>
      <c r="I543" s="13"/>
    </row>
    <row r="544" spans="1:9" x14ac:dyDescent="0.3">
      <c r="A544" s="13"/>
      <c r="B544" s="13"/>
      <c r="C544" s="13"/>
      <c r="D544" s="13"/>
      <c r="E544" s="13"/>
      <c r="F544" s="13"/>
      <c r="G544" s="13"/>
      <c r="H544" s="13"/>
      <c r="I544" s="13"/>
    </row>
    <row r="545" spans="1:9" x14ac:dyDescent="0.3">
      <c r="A545" s="13"/>
      <c r="B545" s="13"/>
      <c r="C545" s="13"/>
      <c r="D545" s="13"/>
      <c r="E545" s="13"/>
      <c r="F545" s="13"/>
      <c r="G545" s="13"/>
      <c r="H545" s="13"/>
      <c r="I545" s="13"/>
    </row>
    <row r="546" spans="1:9" x14ac:dyDescent="0.3">
      <c r="A546" s="13"/>
      <c r="B546" s="13"/>
      <c r="C546" s="13"/>
      <c r="D546" s="13"/>
      <c r="E546" s="13"/>
      <c r="F546" s="13"/>
      <c r="G546" s="13"/>
      <c r="H546" s="13"/>
      <c r="I546" s="13"/>
    </row>
    <row r="547" spans="1:9" x14ac:dyDescent="0.3">
      <c r="A547" s="13"/>
      <c r="B547" s="13"/>
      <c r="C547" s="13"/>
      <c r="D547" s="13"/>
      <c r="E547" s="13"/>
      <c r="F547" s="13"/>
      <c r="G547" s="13"/>
      <c r="H547" s="13"/>
      <c r="I547" s="13"/>
    </row>
    <row r="548" spans="1:9" x14ac:dyDescent="0.3">
      <c r="A548" s="13"/>
      <c r="B548" s="13"/>
      <c r="C548" s="13"/>
      <c r="D548" s="13"/>
      <c r="E548" s="13"/>
      <c r="F548" s="13"/>
      <c r="G548" s="13"/>
      <c r="H548" s="13"/>
      <c r="I548" s="13"/>
    </row>
    <row r="549" spans="1:9" x14ac:dyDescent="0.3">
      <c r="A549" s="13"/>
      <c r="B549" s="13"/>
      <c r="C549" s="13"/>
      <c r="D549" s="13"/>
      <c r="E549" s="13"/>
      <c r="F549" s="13"/>
      <c r="G549" s="13"/>
      <c r="H549" s="13"/>
      <c r="I549" s="13"/>
    </row>
    <row r="550" spans="1:9" x14ac:dyDescent="0.3">
      <c r="A550" s="13"/>
      <c r="B550" s="13"/>
      <c r="C550" s="13"/>
      <c r="D550" s="13"/>
      <c r="E550" s="13"/>
      <c r="F550" s="13"/>
      <c r="G550" s="13"/>
      <c r="H550" s="13"/>
      <c r="I550" s="13"/>
    </row>
    <row r="551" spans="1:9" x14ac:dyDescent="0.3">
      <c r="A551" s="13"/>
      <c r="B551" s="13"/>
      <c r="C551" s="13"/>
      <c r="D551" s="13"/>
      <c r="E551" s="13"/>
      <c r="F551" s="13"/>
      <c r="G551" s="13"/>
      <c r="H551" s="13"/>
      <c r="I551" s="13"/>
    </row>
    <row r="552" spans="1:9" x14ac:dyDescent="0.3">
      <c r="A552" s="13"/>
      <c r="B552" s="13"/>
      <c r="C552" s="13"/>
      <c r="D552" s="13"/>
      <c r="E552" s="13"/>
      <c r="F552" s="13"/>
      <c r="G552" s="13"/>
      <c r="H552" s="13"/>
      <c r="I552" s="13"/>
    </row>
    <row r="553" spans="1:9" x14ac:dyDescent="0.3">
      <c r="A553" s="13"/>
      <c r="B553" s="13"/>
      <c r="C553" s="13"/>
      <c r="D553" s="13"/>
      <c r="E553" s="13"/>
      <c r="F553" s="13"/>
      <c r="G553" s="13"/>
      <c r="H553" s="13"/>
      <c r="I553" s="13"/>
    </row>
    <row r="554" spans="1:9" x14ac:dyDescent="0.3">
      <c r="A554" s="13"/>
      <c r="B554" s="13"/>
      <c r="C554" s="13"/>
      <c r="D554" s="13"/>
      <c r="E554" s="13"/>
      <c r="F554" s="13"/>
      <c r="G554" s="13"/>
      <c r="H554" s="13"/>
      <c r="I554" s="13"/>
    </row>
    <row r="555" spans="1:9" x14ac:dyDescent="0.3">
      <c r="A555" s="13"/>
      <c r="B555" s="13"/>
      <c r="C555" s="13"/>
      <c r="D555" s="13"/>
      <c r="E555" s="13"/>
      <c r="F555" s="13"/>
      <c r="G555" s="13"/>
      <c r="H555" s="13"/>
      <c r="I555" s="13"/>
    </row>
    <row r="556" spans="1:9" x14ac:dyDescent="0.3">
      <c r="A556" s="13"/>
      <c r="B556" s="13"/>
      <c r="C556" s="13"/>
      <c r="D556" s="13"/>
      <c r="E556" s="13"/>
      <c r="F556" s="13"/>
      <c r="G556" s="13"/>
      <c r="H556" s="13"/>
      <c r="I556" s="13"/>
    </row>
    <row r="557" spans="1:9" x14ac:dyDescent="0.3">
      <c r="A557" s="13"/>
      <c r="B557" s="13"/>
      <c r="C557" s="13"/>
      <c r="D557" s="13"/>
      <c r="E557" s="13"/>
      <c r="F557" s="13"/>
      <c r="G557" s="13"/>
      <c r="H557" s="13"/>
      <c r="I557" s="13"/>
    </row>
    <row r="558" spans="1:9" x14ac:dyDescent="0.3">
      <c r="A558" s="13"/>
      <c r="B558" s="13"/>
      <c r="C558" s="13"/>
      <c r="D558" s="13"/>
      <c r="E558" s="13"/>
      <c r="F558" s="13"/>
      <c r="G558" s="13"/>
      <c r="H558" s="13"/>
      <c r="I558" s="13"/>
    </row>
    <row r="559" spans="1:9" x14ac:dyDescent="0.3">
      <c r="A559" s="13"/>
      <c r="B559" s="13"/>
      <c r="C559" s="13"/>
      <c r="D559" s="13"/>
      <c r="E559" s="13"/>
      <c r="F559" s="13"/>
      <c r="G559" s="13"/>
      <c r="H559" s="13"/>
      <c r="I559" s="13"/>
    </row>
    <row r="560" spans="1:9" x14ac:dyDescent="0.3">
      <c r="A560" s="13"/>
      <c r="B560" s="13"/>
      <c r="C560" s="13"/>
      <c r="D560" s="13"/>
      <c r="E560" s="13"/>
      <c r="F560" s="13"/>
      <c r="G560" s="13"/>
      <c r="H560" s="13"/>
      <c r="I560" s="13"/>
    </row>
    <row r="561" spans="1:9" x14ac:dyDescent="0.3">
      <c r="A561" s="13"/>
      <c r="B561" s="13"/>
      <c r="C561" s="13"/>
      <c r="D561" s="13"/>
      <c r="E561" s="13"/>
      <c r="F561" s="13"/>
      <c r="G561" s="13"/>
      <c r="H561" s="13"/>
      <c r="I561" s="13"/>
    </row>
    <row r="562" spans="1:9" x14ac:dyDescent="0.3">
      <c r="A562" s="13"/>
      <c r="B562" s="13"/>
      <c r="C562" s="13"/>
      <c r="D562" s="13"/>
      <c r="E562" s="13"/>
      <c r="F562" s="13"/>
      <c r="G562" s="13"/>
      <c r="H562" s="13"/>
      <c r="I562" s="13"/>
    </row>
    <row r="563" spans="1:9" x14ac:dyDescent="0.3">
      <c r="A563" s="13"/>
      <c r="B563" s="13"/>
      <c r="C563" s="13"/>
      <c r="D563" s="13"/>
      <c r="E563" s="13"/>
      <c r="F563" s="13"/>
      <c r="G563" s="13"/>
      <c r="H563" s="13"/>
      <c r="I563" s="13"/>
    </row>
    <row r="564" spans="1:9" x14ac:dyDescent="0.3">
      <c r="A564" s="13"/>
      <c r="B564" s="13"/>
      <c r="C564" s="13"/>
      <c r="D564" s="13"/>
      <c r="E564" s="13"/>
      <c r="F564" s="13"/>
      <c r="G564" s="13"/>
      <c r="H564" s="13"/>
      <c r="I564" s="13"/>
    </row>
    <row r="565" spans="1:9" x14ac:dyDescent="0.3">
      <c r="A565" s="13"/>
      <c r="B565" s="13"/>
      <c r="C565" s="13"/>
      <c r="D565" s="13"/>
      <c r="E565" s="13"/>
      <c r="F565" s="13"/>
      <c r="G565" s="13"/>
      <c r="H565" s="13"/>
      <c r="I565" s="13"/>
    </row>
    <row r="566" spans="1:9" x14ac:dyDescent="0.3">
      <c r="A566" s="13"/>
      <c r="B566" s="13"/>
      <c r="C566" s="13"/>
      <c r="D566" s="13"/>
      <c r="E566" s="13"/>
      <c r="F566" s="13"/>
      <c r="G566" s="13"/>
      <c r="H566" s="13"/>
      <c r="I566" s="13"/>
    </row>
    <row r="567" spans="1:9" x14ac:dyDescent="0.3">
      <c r="A567" s="13"/>
      <c r="B567" s="13"/>
      <c r="C567" s="13"/>
      <c r="D567" s="13"/>
      <c r="E567" s="13"/>
      <c r="F567" s="13"/>
      <c r="G567" s="13"/>
      <c r="H567" s="13"/>
      <c r="I567" s="13"/>
    </row>
    <row r="568" spans="1:9" x14ac:dyDescent="0.3">
      <c r="A568" s="13"/>
      <c r="B568" s="13"/>
      <c r="C568" s="13"/>
      <c r="D568" s="13"/>
      <c r="E568" s="13"/>
      <c r="F568" s="13"/>
      <c r="G568" s="13"/>
      <c r="H568" s="13"/>
      <c r="I568" s="13"/>
    </row>
    <row r="569" spans="1:9" x14ac:dyDescent="0.3">
      <c r="A569" s="13"/>
      <c r="B569" s="13"/>
      <c r="C569" s="13"/>
      <c r="D569" s="13"/>
      <c r="E569" s="13"/>
      <c r="F569" s="13"/>
      <c r="G569" s="13"/>
      <c r="H569" s="13"/>
      <c r="I569" s="13"/>
    </row>
    <row r="570" spans="1:9" x14ac:dyDescent="0.3">
      <c r="A570" s="13"/>
      <c r="B570" s="13"/>
      <c r="C570" s="13"/>
      <c r="D570" s="13"/>
      <c r="E570" s="13"/>
      <c r="F570" s="13"/>
      <c r="G570" s="13"/>
      <c r="H570" s="13"/>
      <c r="I570" s="13"/>
    </row>
    <row r="571" spans="1:9" x14ac:dyDescent="0.3">
      <c r="A571" s="13"/>
      <c r="B571" s="13"/>
      <c r="C571" s="13"/>
      <c r="D571" s="13"/>
      <c r="E571" s="13"/>
      <c r="F571" s="13"/>
      <c r="G571" s="13"/>
      <c r="H571" s="13"/>
      <c r="I571" s="13"/>
    </row>
    <row r="572" spans="1:9" x14ac:dyDescent="0.3">
      <c r="A572" s="13"/>
      <c r="B572" s="13"/>
      <c r="C572" s="13"/>
      <c r="D572" s="13"/>
      <c r="E572" s="13"/>
      <c r="F572" s="13"/>
      <c r="G572" s="13"/>
      <c r="H572" s="13"/>
      <c r="I572" s="13"/>
    </row>
    <row r="573" spans="1:9" x14ac:dyDescent="0.3">
      <c r="A573" s="13"/>
      <c r="B573" s="13"/>
      <c r="C573" s="13"/>
      <c r="D573" s="13"/>
      <c r="E573" s="13"/>
      <c r="F573" s="13"/>
      <c r="G573" s="13"/>
      <c r="H573" s="13"/>
      <c r="I573" s="13"/>
    </row>
    <row r="574" spans="1:9" x14ac:dyDescent="0.3">
      <c r="A574" s="13"/>
      <c r="B574" s="13"/>
      <c r="C574" s="13"/>
      <c r="D574" s="13"/>
      <c r="E574" s="13"/>
      <c r="F574" s="13"/>
      <c r="G574" s="13"/>
      <c r="H574" s="13"/>
      <c r="I574" s="13"/>
    </row>
    <row r="575" spans="1:9" x14ac:dyDescent="0.3">
      <c r="A575" s="13"/>
      <c r="B575" s="13"/>
      <c r="C575" s="13"/>
      <c r="D575" s="13"/>
      <c r="E575" s="13"/>
      <c r="F575" s="13"/>
      <c r="G575" s="13"/>
      <c r="H575" s="13"/>
      <c r="I575" s="13"/>
    </row>
    <row r="576" spans="1:9" x14ac:dyDescent="0.3">
      <c r="A576" s="13"/>
      <c r="B576" s="13"/>
      <c r="C576" s="13"/>
      <c r="D576" s="13"/>
      <c r="E576" s="13"/>
      <c r="F576" s="13"/>
      <c r="G576" s="13"/>
      <c r="H576" s="13"/>
      <c r="I576" s="13"/>
    </row>
    <row r="577" spans="1:9" x14ac:dyDescent="0.3">
      <c r="A577" s="13"/>
      <c r="B577" s="13"/>
      <c r="C577" s="13"/>
      <c r="D577" s="13"/>
      <c r="E577" s="13"/>
      <c r="F577" s="13"/>
      <c r="G577" s="13"/>
      <c r="H577" s="13"/>
      <c r="I577" s="13"/>
    </row>
    <row r="578" spans="1:9" x14ac:dyDescent="0.3">
      <c r="A578" s="13"/>
      <c r="B578" s="13"/>
      <c r="C578" s="13"/>
      <c r="D578" s="13"/>
      <c r="E578" s="13"/>
      <c r="F578" s="13"/>
      <c r="G578" s="13"/>
      <c r="H578" s="13"/>
      <c r="I578" s="13"/>
    </row>
    <row r="579" spans="1:9" x14ac:dyDescent="0.3">
      <c r="A579" s="13"/>
      <c r="B579" s="13"/>
      <c r="C579" s="13"/>
      <c r="D579" s="13"/>
      <c r="E579" s="13"/>
      <c r="F579" s="13"/>
      <c r="G579" s="13"/>
      <c r="H579" s="13"/>
      <c r="I579" s="13"/>
    </row>
    <row r="580" spans="1:9" x14ac:dyDescent="0.3">
      <c r="A580" s="13"/>
      <c r="B580" s="13"/>
      <c r="C580" s="13"/>
      <c r="D580" s="13"/>
      <c r="E580" s="13"/>
      <c r="F580" s="13"/>
      <c r="G580" s="13"/>
      <c r="H580" s="13"/>
      <c r="I580" s="13"/>
    </row>
    <row r="581" spans="1:9" x14ac:dyDescent="0.3">
      <c r="A581" s="13"/>
      <c r="B581" s="13"/>
      <c r="C581" s="13"/>
      <c r="D581" s="13"/>
      <c r="E581" s="13"/>
      <c r="F581" s="13"/>
      <c r="G581" s="13"/>
      <c r="H581" s="13"/>
      <c r="I581" s="13"/>
    </row>
  </sheetData>
  <mergeCells count="13">
    <mergeCell ref="B155:F156"/>
    <mergeCell ref="A2:A4"/>
    <mergeCell ref="E2:E3"/>
    <mergeCell ref="B2:B4"/>
    <mergeCell ref="K5:L10"/>
    <mergeCell ref="K40:K43"/>
    <mergeCell ref="J2:J4"/>
    <mergeCell ref="C2:C3"/>
    <mergeCell ref="F2:F3"/>
    <mergeCell ref="H2:H3"/>
    <mergeCell ref="I2:I4"/>
    <mergeCell ref="D2:D3"/>
    <mergeCell ref="G2:G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R190"/>
  <sheetViews>
    <sheetView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baseColWidth="10" defaultColWidth="10.88671875" defaultRowHeight="15.6" x14ac:dyDescent="0.3"/>
  <cols>
    <col min="1" max="1" width="13.77734375" style="5" bestFit="1" customWidth="1"/>
    <col min="2" max="2" width="23.33203125" style="5" bestFit="1" customWidth="1"/>
    <col min="3" max="3" width="14.109375" style="5" customWidth="1"/>
    <col min="4" max="4" width="14" style="5" customWidth="1"/>
    <col min="5" max="5" width="15.33203125" style="5" customWidth="1"/>
    <col min="6" max="6" width="4.6640625" style="5" customWidth="1"/>
    <col min="7" max="7" width="14" style="5" customWidth="1"/>
    <col min="8" max="8" width="11" style="5" bestFit="1" customWidth="1"/>
    <col min="9" max="9" width="10.88671875" style="5"/>
    <col min="10" max="10" width="18.109375" style="5" customWidth="1"/>
    <col min="11" max="16384" width="10.88671875" style="5"/>
  </cols>
  <sheetData>
    <row r="1" spans="1:1734" s="9" customFormat="1" ht="15.75" customHeight="1" x14ac:dyDescent="0.3">
      <c r="A1" s="383" t="s">
        <v>75</v>
      </c>
      <c r="B1" s="383" t="s">
        <v>3</v>
      </c>
      <c r="C1" s="383" t="s">
        <v>79</v>
      </c>
      <c r="D1" s="383" t="s">
        <v>76</v>
      </c>
      <c r="E1" s="383" t="s">
        <v>77</v>
      </c>
      <c r="F1" s="6"/>
      <c r="G1" s="383" t="s">
        <v>80</v>
      </c>
      <c r="H1" s="383" t="s">
        <v>81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</row>
    <row r="2" spans="1:1734" ht="15" customHeight="1" x14ac:dyDescent="0.3">
      <c r="A2" s="384"/>
      <c r="B2" s="384"/>
      <c r="C2" s="384"/>
      <c r="D2" s="384"/>
      <c r="E2" s="384"/>
      <c r="G2" s="384"/>
      <c r="H2" s="384"/>
    </row>
    <row r="3" spans="1:1734" ht="14.1" customHeight="1" thickBot="1" x14ac:dyDescent="0.35">
      <c r="A3" s="384"/>
      <c r="B3" s="385"/>
      <c r="C3" s="385"/>
      <c r="D3" s="385"/>
      <c r="E3" s="385"/>
      <c r="G3" s="385"/>
      <c r="H3" s="385"/>
    </row>
    <row r="4" spans="1:1734" ht="16.5" customHeight="1" thickTop="1" x14ac:dyDescent="0.3">
      <c r="A4" s="156" t="s">
        <v>10</v>
      </c>
      <c r="B4" s="30">
        <v>4026614</v>
      </c>
      <c r="C4" s="46" t="s">
        <v>2</v>
      </c>
      <c r="D4" s="46" t="s">
        <v>2</v>
      </c>
      <c r="E4" s="46" t="s">
        <v>2</v>
      </c>
      <c r="G4" s="30">
        <v>10401367.607000001</v>
      </c>
      <c r="H4" s="73" t="s">
        <v>2</v>
      </c>
    </row>
    <row r="5" spans="1:1734" x14ac:dyDescent="0.3">
      <c r="A5" s="157" t="s">
        <v>11</v>
      </c>
      <c r="B5" s="30">
        <v>4223407</v>
      </c>
      <c r="C5" s="72">
        <f>((B5/B4)-1)*100</f>
        <v>4.8873073008736334</v>
      </c>
      <c r="D5" s="46" t="s">
        <v>2</v>
      </c>
      <c r="E5" s="46" t="s">
        <v>2</v>
      </c>
      <c r="G5" s="30">
        <v>10342350</v>
      </c>
      <c r="H5" s="40">
        <f t="shared" ref="H5:H63" si="0">((G5/G4)-1)*100</f>
        <v>-0.5674023765901981</v>
      </c>
    </row>
    <row r="6" spans="1:1734" x14ac:dyDescent="0.3">
      <c r="A6" s="158" t="s">
        <v>12</v>
      </c>
      <c r="B6" s="30">
        <v>4393420</v>
      </c>
      <c r="C6" s="72">
        <f t="shared" ref="C6:E69" si="1">((B6/B5)-1)*100</f>
        <v>4.0254941093766261</v>
      </c>
      <c r="D6" s="46" t="s">
        <v>2</v>
      </c>
      <c r="E6" s="46" t="s">
        <v>2</v>
      </c>
      <c r="G6" s="30">
        <v>10392733.012</v>
      </c>
      <c r="H6" s="40">
        <f t="shared" si="0"/>
        <v>0.48715245567980681</v>
      </c>
    </row>
    <row r="7" spans="1:1734" ht="16.5" customHeight="1" x14ac:dyDescent="0.3">
      <c r="A7" s="159" t="s">
        <v>13</v>
      </c>
      <c r="B7" s="30">
        <v>4924187</v>
      </c>
      <c r="C7" s="72">
        <f t="shared" si="1"/>
        <v>12.080952879533481</v>
      </c>
      <c r="D7" s="46" t="s">
        <v>2</v>
      </c>
      <c r="E7" s="46" t="s">
        <v>2</v>
      </c>
      <c r="G7" s="30">
        <v>10927666.353</v>
      </c>
      <c r="H7" s="40">
        <f t="shared" si="0"/>
        <v>5.1471864078711294</v>
      </c>
    </row>
    <row r="8" spans="1:1734" x14ac:dyDescent="0.3">
      <c r="A8" s="156" t="s">
        <v>14</v>
      </c>
      <c r="B8" s="30">
        <v>5549530</v>
      </c>
      <c r="C8" s="72">
        <f t="shared" si="1"/>
        <v>12.699416167582589</v>
      </c>
      <c r="D8" s="46" t="s">
        <v>2</v>
      </c>
      <c r="E8" s="46" t="s">
        <v>2</v>
      </c>
      <c r="G8" s="30">
        <v>11345848.491</v>
      </c>
      <c r="H8" s="40">
        <f t="shared" si="0"/>
        <v>3.8268201507195121</v>
      </c>
    </row>
    <row r="9" spans="1:1734" x14ac:dyDescent="0.3">
      <c r="A9" s="157" t="s">
        <v>15</v>
      </c>
      <c r="B9" s="30">
        <v>5905243</v>
      </c>
      <c r="C9" s="72">
        <f t="shared" si="1"/>
        <v>6.4097860539541252</v>
      </c>
      <c r="D9" s="46" t="s">
        <v>2</v>
      </c>
      <c r="E9" s="46" t="s">
        <v>2</v>
      </c>
      <c r="G9" s="30">
        <v>11564024.631999999</v>
      </c>
      <c r="H9" s="40">
        <f t="shared" si="0"/>
        <v>1.9229601133230911</v>
      </c>
    </row>
    <row r="10" spans="1:1734" ht="16.5" customHeight="1" x14ac:dyDescent="0.3">
      <c r="A10" s="158" t="s">
        <v>16</v>
      </c>
      <c r="B10" s="30">
        <v>5994583</v>
      </c>
      <c r="C10" s="72">
        <f t="shared" si="1"/>
        <v>1.5128928648660223</v>
      </c>
      <c r="D10" s="46" t="s">
        <v>2</v>
      </c>
      <c r="E10" s="46" t="s">
        <v>2</v>
      </c>
      <c r="G10" s="30">
        <v>11427297.666999999</v>
      </c>
      <c r="H10" s="40">
        <f t="shared" si="0"/>
        <v>-1.1823475766529312</v>
      </c>
    </row>
    <row r="11" spans="1:1734" x14ac:dyDescent="0.3">
      <c r="A11" s="159" t="s">
        <v>17</v>
      </c>
      <c r="B11" s="30">
        <v>6679706</v>
      </c>
      <c r="C11" s="72">
        <f t="shared" si="1"/>
        <v>11.429035180595548</v>
      </c>
      <c r="D11" s="46" t="s">
        <v>2</v>
      </c>
      <c r="E11" s="46" t="s">
        <v>2</v>
      </c>
      <c r="G11" s="30">
        <v>11759145.617000001</v>
      </c>
      <c r="H11" s="40">
        <f t="shared" si="0"/>
        <v>2.9039932245601641</v>
      </c>
    </row>
    <row r="12" spans="1:1734" x14ac:dyDescent="0.3">
      <c r="A12" s="156" t="s">
        <v>18</v>
      </c>
      <c r="B12" s="30">
        <v>7695155</v>
      </c>
      <c r="C12" s="72">
        <f t="shared" si="1"/>
        <v>15.202001405451071</v>
      </c>
      <c r="D12" s="46" t="s">
        <v>2</v>
      </c>
      <c r="E12" s="46" t="s">
        <v>2</v>
      </c>
      <c r="G12" s="30">
        <v>11739627.495999999</v>
      </c>
      <c r="H12" s="40">
        <f t="shared" si="0"/>
        <v>-0.16598247556169898</v>
      </c>
    </row>
    <row r="13" spans="1:1734" x14ac:dyDescent="0.3">
      <c r="A13" s="157" t="s">
        <v>19</v>
      </c>
      <c r="B13" s="30">
        <v>8735369</v>
      </c>
      <c r="C13" s="72">
        <f t="shared" si="1"/>
        <v>13.51777839432733</v>
      </c>
      <c r="D13" s="46" t="s">
        <v>2</v>
      </c>
      <c r="E13" s="46" t="s">
        <v>2</v>
      </c>
      <c r="G13" s="30">
        <v>11650017.816</v>
      </c>
      <c r="H13" s="40">
        <f t="shared" si="0"/>
        <v>-0.76330939827973232</v>
      </c>
    </row>
    <row r="14" spans="1:1734" x14ac:dyDescent="0.3">
      <c r="A14" s="158" t="s">
        <v>20</v>
      </c>
      <c r="B14" s="30">
        <v>9954778</v>
      </c>
      <c r="C14" s="72">
        <f t="shared" si="1"/>
        <v>13.959444643952645</v>
      </c>
      <c r="D14" s="46" t="s">
        <v>2</v>
      </c>
      <c r="E14" s="46" t="s">
        <v>2</v>
      </c>
      <c r="G14" s="30">
        <v>11397428.970000001</v>
      </c>
      <c r="H14" s="40">
        <f t="shared" si="0"/>
        <v>-2.1681412851840998</v>
      </c>
    </row>
    <row r="15" spans="1:1734" x14ac:dyDescent="0.3">
      <c r="A15" s="159" t="s">
        <v>21</v>
      </c>
      <c r="B15" s="30">
        <v>11997704</v>
      </c>
      <c r="C15" s="72">
        <f t="shared" si="1"/>
        <v>20.522064881808522</v>
      </c>
      <c r="D15" s="46" t="s">
        <v>2</v>
      </c>
      <c r="E15" s="46" t="s">
        <v>2</v>
      </c>
      <c r="G15" s="30">
        <v>11286384.638</v>
      </c>
      <c r="H15" s="40">
        <f t="shared" si="0"/>
        <v>-0.97429281895319297</v>
      </c>
    </row>
    <row r="16" spans="1:1734" x14ac:dyDescent="0.3">
      <c r="A16" s="156" t="s">
        <v>22</v>
      </c>
      <c r="B16" s="30">
        <v>14382847</v>
      </c>
      <c r="C16" s="72">
        <f t="shared" si="1"/>
        <v>19.879995372447933</v>
      </c>
      <c r="D16" s="46" t="s">
        <v>2</v>
      </c>
      <c r="E16" s="46" t="s">
        <v>2</v>
      </c>
      <c r="G16" s="30">
        <v>11163156.387</v>
      </c>
      <c r="H16" s="40">
        <f t="shared" si="0"/>
        <v>-1.0918310420247823</v>
      </c>
    </row>
    <row r="17" spans="1:8" x14ac:dyDescent="0.3">
      <c r="A17" s="157" t="s">
        <v>23</v>
      </c>
      <c r="B17" s="30">
        <v>16314083</v>
      </c>
      <c r="C17" s="72">
        <f t="shared" si="1"/>
        <v>13.427355515914208</v>
      </c>
      <c r="D17" s="46" t="s">
        <v>2</v>
      </c>
      <c r="E17" s="46" t="s">
        <v>2</v>
      </c>
      <c r="G17" s="30">
        <v>10952709.703</v>
      </c>
      <c r="H17" s="40">
        <f t="shared" si="0"/>
        <v>-1.885189785973751</v>
      </c>
    </row>
    <row r="18" spans="1:8" x14ac:dyDescent="0.3">
      <c r="A18" s="158" t="s">
        <v>24</v>
      </c>
      <c r="B18" s="30">
        <v>18168055</v>
      </c>
      <c r="C18" s="72">
        <f t="shared" si="1"/>
        <v>11.364242783366985</v>
      </c>
      <c r="D18" s="46" t="s">
        <v>2</v>
      </c>
      <c r="E18" s="46" t="s">
        <v>2</v>
      </c>
      <c r="G18" s="30">
        <v>10762491.888</v>
      </c>
      <c r="H18" s="40">
        <f t="shared" si="0"/>
        <v>-1.736719224356853</v>
      </c>
    </row>
    <row r="19" spans="1:8" x14ac:dyDescent="0.3">
      <c r="A19" s="159" t="s">
        <v>25</v>
      </c>
      <c r="B19" s="30">
        <v>21108262</v>
      </c>
      <c r="C19" s="72">
        <f t="shared" si="1"/>
        <v>16.183388920828335</v>
      </c>
      <c r="D19" s="46" t="s">
        <v>2</v>
      </c>
      <c r="E19" s="46" t="s">
        <v>2</v>
      </c>
      <c r="G19" s="30">
        <v>11064605.247</v>
      </c>
      <c r="H19" s="40">
        <f t="shared" si="0"/>
        <v>2.8070948823371467</v>
      </c>
    </row>
    <row r="20" spans="1:8" x14ac:dyDescent="0.3">
      <c r="A20" s="156" t="s">
        <v>26</v>
      </c>
      <c r="B20" s="30">
        <v>24821721</v>
      </c>
      <c r="C20" s="72">
        <f t="shared" si="1"/>
        <v>17.592443186464134</v>
      </c>
      <c r="D20" s="46" t="s">
        <v>2</v>
      </c>
      <c r="E20" s="46" t="s">
        <v>2</v>
      </c>
      <c r="G20" s="30">
        <v>11521509.444</v>
      </c>
      <c r="H20" s="40">
        <f t="shared" si="0"/>
        <v>4.1294215817042623</v>
      </c>
    </row>
    <row r="21" spans="1:8" x14ac:dyDescent="0.3">
      <c r="A21" s="157" t="s">
        <v>27</v>
      </c>
      <c r="B21" s="30">
        <v>26967355</v>
      </c>
      <c r="C21" s="72">
        <f t="shared" si="1"/>
        <v>8.644179023686549</v>
      </c>
      <c r="D21" s="46" t="s">
        <v>2</v>
      </c>
      <c r="E21" s="46" t="s">
        <v>2</v>
      </c>
      <c r="G21" s="30">
        <v>11274728.779999999</v>
      </c>
      <c r="H21" s="40">
        <f t="shared" si="0"/>
        <v>-2.141912613095287</v>
      </c>
    </row>
    <row r="22" spans="1:8" x14ac:dyDescent="0.3">
      <c r="A22" s="158" t="s">
        <v>28</v>
      </c>
      <c r="B22" s="30">
        <v>29754599</v>
      </c>
      <c r="C22" s="72">
        <f t="shared" si="1"/>
        <v>10.335622459080618</v>
      </c>
      <c r="D22" s="46" t="s">
        <v>2</v>
      </c>
      <c r="E22" s="46" t="s">
        <v>2</v>
      </c>
      <c r="G22" s="30">
        <v>11260790.387</v>
      </c>
      <c r="H22" s="40">
        <f t="shared" si="0"/>
        <v>-0.12362508466478017</v>
      </c>
    </row>
    <row r="23" spans="1:8" x14ac:dyDescent="0.3">
      <c r="A23" s="159" t="s">
        <v>29</v>
      </c>
      <c r="B23" s="30">
        <v>33095406</v>
      </c>
      <c r="C23" s="72">
        <f t="shared" si="1"/>
        <v>11.22786766509607</v>
      </c>
      <c r="D23" s="46" t="s">
        <v>2</v>
      </c>
      <c r="E23" s="46" t="s">
        <v>2</v>
      </c>
      <c r="G23" s="30">
        <v>11429832.550000001</v>
      </c>
      <c r="H23" s="40">
        <f t="shared" si="0"/>
        <v>1.5011571762773457</v>
      </c>
    </row>
    <row r="24" spans="1:8" x14ac:dyDescent="0.3">
      <c r="A24" s="156" t="s">
        <v>30</v>
      </c>
      <c r="B24" s="30">
        <v>39305168</v>
      </c>
      <c r="C24" s="72">
        <f t="shared" si="1"/>
        <v>18.763214447346567</v>
      </c>
      <c r="D24" s="46" t="s">
        <v>2</v>
      </c>
      <c r="E24" s="46" t="s">
        <v>2</v>
      </c>
      <c r="G24" s="30">
        <v>11748571.411</v>
      </c>
      <c r="H24" s="40">
        <f t="shared" si="0"/>
        <v>2.7886573106445045</v>
      </c>
    </row>
    <row r="25" spans="1:8" x14ac:dyDescent="0.3">
      <c r="A25" s="157" t="s">
        <v>31</v>
      </c>
      <c r="B25" s="30">
        <v>43045493</v>
      </c>
      <c r="C25" s="72">
        <f t="shared" si="1"/>
        <v>9.5161150309801545</v>
      </c>
      <c r="D25" s="46" t="s">
        <v>2</v>
      </c>
      <c r="E25" s="46" t="s">
        <v>2</v>
      </c>
      <c r="G25" s="30">
        <v>11628257.357000001</v>
      </c>
      <c r="H25" s="40">
        <f t="shared" si="0"/>
        <v>-1.0240739047417402</v>
      </c>
    </row>
    <row r="26" spans="1:8" x14ac:dyDescent="0.3">
      <c r="A26" s="158" t="s">
        <v>32</v>
      </c>
      <c r="B26" s="30">
        <v>47052614</v>
      </c>
      <c r="C26" s="72">
        <f t="shared" si="1"/>
        <v>9.3090373015358487</v>
      </c>
      <c r="D26" s="46" t="s">
        <v>2</v>
      </c>
      <c r="E26" s="46" t="s">
        <v>2</v>
      </c>
      <c r="G26" s="30">
        <v>11367630.012</v>
      </c>
      <c r="H26" s="40">
        <f t="shared" si="0"/>
        <v>-2.2413276297424511</v>
      </c>
    </row>
    <row r="27" spans="1:8" x14ac:dyDescent="0.3">
      <c r="A27" s="159" t="s">
        <v>33</v>
      </c>
      <c r="B27" s="30">
        <v>54359175</v>
      </c>
      <c r="C27" s="72">
        <f t="shared" si="1"/>
        <v>15.52849114822823</v>
      </c>
      <c r="D27" s="46" t="s">
        <v>2</v>
      </c>
      <c r="E27" s="46" t="s">
        <v>2</v>
      </c>
      <c r="G27" s="30">
        <v>11615393.4</v>
      </c>
      <c r="H27" s="40">
        <f t="shared" si="0"/>
        <v>2.1795518304031258</v>
      </c>
    </row>
    <row r="28" spans="1:8" x14ac:dyDescent="0.3">
      <c r="A28" s="156" t="s">
        <v>34</v>
      </c>
      <c r="B28" s="30">
        <v>59892736</v>
      </c>
      <c r="C28" s="72">
        <f t="shared" si="1"/>
        <v>10.179626530387932</v>
      </c>
      <c r="D28" s="46" t="s">
        <v>2</v>
      </c>
      <c r="E28" s="46" t="s">
        <v>2</v>
      </c>
      <c r="G28" s="30">
        <v>11278255.890000001</v>
      </c>
      <c r="H28" s="40">
        <f t="shared" si="0"/>
        <v>-2.9025061690979848</v>
      </c>
    </row>
    <row r="29" spans="1:8" x14ac:dyDescent="0.3">
      <c r="A29" s="157" t="s">
        <v>35</v>
      </c>
      <c r="B29" s="30">
        <v>70306714</v>
      </c>
      <c r="C29" s="72">
        <f t="shared" si="1"/>
        <v>17.387714596975499</v>
      </c>
      <c r="D29" s="46" t="s">
        <v>2</v>
      </c>
      <c r="E29" s="46" t="s">
        <v>2</v>
      </c>
      <c r="G29" s="30">
        <v>11503306.602</v>
      </c>
      <c r="H29" s="40">
        <f t="shared" si="0"/>
        <v>1.9954389596670064</v>
      </c>
    </row>
    <row r="30" spans="1:8" x14ac:dyDescent="0.3">
      <c r="A30" s="158" t="s">
        <v>36</v>
      </c>
      <c r="B30" s="30">
        <v>78015425</v>
      </c>
      <c r="C30" s="72">
        <f t="shared" si="1"/>
        <v>10.964402347121505</v>
      </c>
      <c r="D30" s="46" t="s">
        <v>2</v>
      </c>
      <c r="E30" s="46" t="s">
        <v>2</v>
      </c>
      <c r="G30" s="30">
        <v>10747058.786</v>
      </c>
      <c r="H30" s="40">
        <f t="shared" si="0"/>
        <v>-6.5741776879051139</v>
      </c>
    </row>
    <row r="31" spans="1:8" x14ac:dyDescent="0.3">
      <c r="A31" s="159" t="s">
        <v>37</v>
      </c>
      <c r="B31" s="30">
        <v>97011368</v>
      </c>
      <c r="C31" s="72">
        <f t="shared" si="1"/>
        <v>24.348957914412427</v>
      </c>
      <c r="D31" s="46" t="s">
        <v>2</v>
      </c>
      <c r="E31" s="46" t="s">
        <v>2</v>
      </c>
      <c r="G31" s="30">
        <v>11009307.299000001</v>
      </c>
      <c r="H31" s="40">
        <f t="shared" si="0"/>
        <v>2.4401886899662939</v>
      </c>
    </row>
    <row r="32" spans="1:8" x14ac:dyDescent="0.3">
      <c r="A32" s="156" t="s">
        <v>38</v>
      </c>
      <c r="B32" s="30">
        <v>125307075</v>
      </c>
      <c r="C32" s="72">
        <f t="shared" si="1"/>
        <v>29.167413658160136</v>
      </c>
      <c r="D32" s="46" t="s">
        <v>2</v>
      </c>
      <c r="E32" s="46" t="s">
        <v>2</v>
      </c>
      <c r="G32" s="30">
        <v>11137876.913000001</v>
      </c>
      <c r="H32" s="40">
        <f t="shared" si="0"/>
        <v>1.167826553553275</v>
      </c>
    </row>
    <row r="33" spans="1:8" x14ac:dyDescent="0.3">
      <c r="A33" s="157" t="s">
        <v>39</v>
      </c>
      <c r="B33" s="30">
        <v>161223937</v>
      </c>
      <c r="C33" s="72">
        <f t="shared" si="1"/>
        <v>28.663075887774102</v>
      </c>
      <c r="D33" s="46" t="s">
        <v>2</v>
      </c>
      <c r="E33" s="46" t="s">
        <v>2</v>
      </c>
      <c r="G33" s="30">
        <v>11543181.297</v>
      </c>
      <c r="H33" s="40">
        <f t="shared" si="0"/>
        <v>3.6389734521750094</v>
      </c>
    </row>
    <row r="34" spans="1:8" x14ac:dyDescent="0.3">
      <c r="A34" s="158" t="s">
        <v>40</v>
      </c>
      <c r="B34" s="30">
        <v>193693896</v>
      </c>
      <c r="C34" s="72">
        <f t="shared" si="1"/>
        <v>20.139663876338652</v>
      </c>
      <c r="D34" s="46" t="s">
        <v>2</v>
      </c>
      <c r="E34" s="46" t="s">
        <v>2</v>
      </c>
      <c r="G34" s="30">
        <v>11129229.092</v>
      </c>
      <c r="H34" s="40">
        <f t="shared" si="0"/>
        <v>-3.5861188900115692</v>
      </c>
    </row>
    <row r="35" spans="1:8" x14ac:dyDescent="0.3">
      <c r="A35" s="159" t="s">
        <v>41</v>
      </c>
      <c r="B35" s="30">
        <v>261943288</v>
      </c>
      <c r="C35" s="72">
        <f t="shared" si="1"/>
        <v>35.235695811498367</v>
      </c>
      <c r="D35" s="46" t="s">
        <v>2</v>
      </c>
      <c r="E35" s="46" t="s">
        <v>2</v>
      </c>
      <c r="G35" s="30">
        <v>11646620.512</v>
      </c>
      <c r="H35" s="40">
        <f t="shared" si="0"/>
        <v>4.6489421299801936</v>
      </c>
    </row>
    <row r="36" spans="1:8" x14ac:dyDescent="0.3">
      <c r="A36" s="156" t="s">
        <v>42</v>
      </c>
      <c r="B36" s="30">
        <v>342418764</v>
      </c>
      <c r="C36" s="72">
        <f t="shared" si="1"/>
        <v>30.722480661539219</v>
      </c>
      <c r="D36" s="46" t="s">
        <v>2</v>
      </c>
      <c r="E36" s="46" t="s">
        <v>2</v>
      </c>
      <c r="G36" s="30">
        <v>11501000.15</v>
      </c>
      <c r="H36" s="40">
        <f t="shared" si="0"/>
        <v>-1.2503228885148321</v>
      </c>
    </row>
    <row r="37" spans="1:8" x14ac:dyDescent="0.3">
      <c r="A37" s="157" t="s">
        <v>43</v>
      </c>
      <c r="B37" s="30">
        <v>380884247</v>
      </c>
      <c r="C37" s="72">
        <f t="shared" si="1"/>
        <v>11.233462369486279</v>
      </c>
      <c r="D37" s="46" t="s">
        <v>2</v>
      </c>
      <c r="E37" s="46" t="s">
        <v>2</v>
      </c>
      <c r="G37" s="30">
        <v>11678253.186000001</v>
      </c>
      <c r="H37" s="40">
        <f t="shared" si="0"/>
        <v>1.5411967106182534</v>
      </c>
    </row>
    <row r="38" spans="1:8" x14ac:dyDescent="0.3">
      <c r="A38" s="158" t="s">
        <v>44</v>
      </c>
      <c r="B38" s="30">
        <v>376378956</v>
      </c>
      <c r="C38" s="72">
        <f t="shared" si="1"/>
        <v>-1.1828504422237263</v>
      </c>
      <c r="D38" s="46" t="s">
        <v>2</v>
      </c>
      <c r="E38" s="46" t="s">
        <v>2</v>
      </c>
      <c r="G38" s="30">
        <v>11103016.647</v>
      </c>
      <c r="H38" s="40">
        <f t="shared" si="0"/>
        <v>-4.9257070371585998</v>
      </c>
    </row>
    <row r="39" spans="1:8" x14ac:dyDescent="0.3">
      <c r="A39" s="159" t="s">
        <v>45</v>
      </c>
      <c r="B39" s="30">
        <v>416234622</v>
      </c>
      <c r="C39" s="72">
        <f t="shared" si="1"/>
        <v>10.589238682090407</v>
      </c>
      <c r="D39" s="46" t="s">
        <v>2</v>
      </c>
      <c r="E39" s="46" t="s">
        <v>2</v>
      </c>
      <c r="G39" s="30">
        <v>11728421.716</v>
      </c>
      <c r="H39" s="40">
        <f t="shared" si="0"/>
        <v>5.6327490886810772</v>
      </c>
    </row>
    <row r="40" spans="1:8" x14ac:dyDescent="0.3">
      <c r="A40" s="156" t="s">
        <v>46</v>
      </c>
      <c r="B40" s="30">
        <v>460478023</v>
      </c>
      <c r="C40" s="72">
        <f t="shared" si="1"/>
        <v>10.629437980774226</v>
      </c>
      <c r="D40" s="46" t="s">
        <v>2</v>
      </c>
      <c r="E40" s="46" t="s">
        <v>2</v>
      </c>
      <c r="G40" s="30">
        <v>11764439.834000001</v>
      </c>
      <c r="H40" s="40">
        <f t="shared" si="0"/>
        <v>0.30710115028405038</v>
      </c>
    </row>
    <row r="41" spans="1:8" x14ac:dyDescent="0.3">
      <c r="A41" s="157" t="s">
        <v>47</v>
      </c>
      <c r="B41" s="30">
        <v>500387231</v>
      </c>
      <c r="C41" s="72">
        <f t="shared" si="1"/>
        <v>8.6669083010721728</v>
      </c>
      <c r="D41" s="46" t="s">
        <v>2</v>
      </c>
      <c r="E41" s="46" t="s">
        <v>2</v>
      </c>
      <c r="G41" s="30">
        <v>12178231.796</v>
      </c>
      <c r="H41" s="40">
        <f t="shared" si="0"/>
        <v>3.5173112178627841</v>
      </c>
    </row>
    <row r="42" spans="1:8" x14ac:dyDescent="0.3">
      <c r="A42" s="158" t="s">
        <v>48</v>
      </c>
      <c r="B42" s="30">
        <v>494797659</v>
      </c>
      <c r="C42" s="72">
        <f t="shared" si="1"/>
        <v>-1.1170492877744964</v>
      </c>
      <c r="D42" s="46" t="s">
        <v>2</v>
      </c>
      <c r="E42" s="46" t="s">
        <v>2</v>
      </c>
      <c r="G42" s="30">
        <v>11685108.16</v>
      </c>
      <c r="H42" s="40">
        <f t="shared" si="0"/>
        <v>-4.0492219581661164</v>
      </c>
    </row>
    <row r="43" spans="1:8" x14ac:dyDescent="0.3">
      <c r="A43" s="159" t="s">
        <v>49</v>
      </c>
      <c r="B43" s="30">
        <v>542079672</v>
      </c>
      <c r="C43" s="72">
        <f t="shared" si="1"/>
        <v>9.5558279510776778</v>
      </c>
      <c r="D43" s="46" t="s">
        <v>2</v>
      </c>
      <c r="E43" s="46" t="s">
        <v>2</v>
      </c>
      <c r="G43" s="30">
        <v>12051005.949999999</v>
      </c>
      <c r="H43" s="40">
        <f t="shared" si="0"/>
        <v>3.1313171002774753</v>
      </c>
    </row>
    <row r="44" spans="1:8" x14ac:dyDescent="0.3">
      <c r="A44" s="156" t="s">
        <v>50</v>
      </c>
      <c r="B44" s="30">
        <v>598744047</v>
      </c>
      <c r="C44" s="72">
        <f t="shared" si="1"/>
        <v>10.453145160551225</v>
      </c>
      <c r="D44" s="46" t="s">
        <v>2</v>
      </c>
      <c r="E44" s="46" t="s">
        <v>2</v>
      </c>
      <c r="G44" s="30">
        <v>12307181.982000001</v>
      </c>
      <c r="H44" s="40">
        <f t="shared" si="0"/>
        <v>2.1257647126130763</v>
      </c>
    </row>
    <row r="45" spans="1:8" x14ac:dyDescent="0.3">
      <c r="A45" s="157" t="s">
        <v>51</v>
      </c>
      <c r="B45" s="30">
        <v>650673263</v>
      </c>
      <c r="C45" s="72">
        <f t="shared" si="1"/>
        <v>8.6730241845728084</v>
      </c>
      <c r="D45" s="46" t="s">
        <v>2</v>
      </c>
      <c r="E45" s="46" t="s">
        <v>2</v>
      </c>
      <c r="G45" s="30">
        <v>12654375.204</v>
      </c>
      <c r="H45" s="40">
        <f t="shared" si="0"/>
        <v>2.8210619011548754</v>
      </c>
    </row>
    <row r="46" spans="1:8" x14ac:dyDescent="0.3">
      <c r="A46" s="158" t="s">
        <v>52</v>
      </c>
      <c r="B46" s="30">
        <v>668798157</v>
      </c>
      <c r="C46" s="72">
        <f t="shared" si="1"/>
        <v>2.7855599777426132</v>
      </c>
      <c r="D46" s="46" t="s">
        <v>2</v>
      </c>
      <c r="E46" s="46" t="s">
        <v>2</v>
      </c>
      <c r="G46" s="30">
        <v>12289241.308</v>
      </c>
      <c r="H46" s="40">
        <f t="shared" si="0"/>
        <v>-2.8854359864766921</v>
      </c>
    </row>
    <row r="47" spans="1:8" x14ac:dyDescent="0.3">
      <c r="A47" s="159" t="s">
        <v>53</v>
      </c>
      <c r="B47" s="32">
        <v>769784742</v>
      </c>
      <c r="C47" s="72">
        <f t="shared" si="1"/>
        <v>15.099710419806067</v>
      </c>
      <c r="D47" s="46" t="s">
        <v>2</v>
      </c>
      <c r="E47" s="46" t="s">
        <v>2</v>
      </c>
      <c r="G47" s="30">
        <v>12931144.141000001</v>
      </c>
      <c r="H47" s="40">
        <f t="shared" si="0"/>
        <v>5.2232909820245643</v>
      </c>
    </row>
    <row r="48" spans="1:8" ht="14.1" customHeight="1" x14ac:dyDescent="0.3">
      <c r="A48" s="156" t="s">
        <v>54</v>
      </c>
      <c r="B48" s="32">
        <v>800232764</v>
      </c>
      <c r="C48" s="72">
        <f t="shared" si="1"/>
        <v>3.9553943250280721</v>
      </c>
      <c r="D48" s="46" t="s">
        <v>2</v>
      </c>
      <c r="E48" s="46" t="s">
        <v>2</v>
      </c>
      <c r="G48" s="30">
        <v>12713377.405999999</v>
      </c>
      <c r="H48" s="40">
        <f t="shared" si="0"/>
        <v>-1.6840484695359703</v>
      </c>
    </row>
    <row r="49" spans="1:11" ht="14.1" customHeight="1" x14ac:dyDescent="0.3">
      <c r="A49" s="157" t="s">
        <v>55</v>
      </c>
      <c r="B49" s="32">
        <v>870283706</v>
      </c>
      <c r="C49" s="72">
        <f t="shared" si="1"/>
        <v>8.7538207820743619</v>
      </c>
      <c r="D49" s="46" t="s">
        <v>2</v>
      </c>
      <c r="E49" s="46" t="s">
        <v>2</v>
      </c>
      <c r="G49" s="30">
        <v>13349245.67</v>
      </c>
      <c r="H49" s="40">
        <f t="shared" si="0"/>
        <v>5.0015683771010178</v>
      </c>
    </row>
    <row r="50" spans="1:11" ht="14.1" customHeight="1" x14ac:dyDescent="0.3">
      <c r="A50" s="158" t="s">
        <v>56</v>
      </c>
      <c r="B50" s="32">
        <v>840204619</v>
      </c>
      <c r="C50" s="72">
        <f t="shared" si="1"/>
        <v>-3.456239246193582</v>
      </c>
      <c r="D50" s="46" t="s">
        <v>2</v>
      </c>
      <c r="E50" s="46" t="s">
        <v>2</v>
      </c>
      <c r="G50" s="30">
        <v>12678199.397</v>
      </c>
      <c r="H50" s="40">
        <f t="shared" si="0"/>
        <v>-5.026847880311724</v>
      </c>
    </row>
    <row r="51" spans="1:11" ht="14.25" customHeight="1" x14ac:dyDescent="0.3">
      <c r="A51" s="159" t="s">
        <v>57</v>
      </c>
      <c r="B51" s="30">
        <v>946473697</v>
      </c>
      <c r="C51" s="72">
        <f t="shared" si="1"/>
        <v>12.647999736835525</v>
      </c>
      <c r="D51" s="46" t="s">
        <v>2</v>
      </c>
      <c r="E51" s="46" t="s">
        <v>2</v>
      </c>
      <c r="G51" s="30">
        <v>13436306.515000001</v>
      </c>
      <c r="H51" s="40">
        <f t="shared" si="0"/>
        <v>5.979611885417957</v>
      </c>
    </row>
    <row r="52" spans="1:11" s="6" customFormat="1" ht="14.1" customHeight="1" x14ac:dyDescent="0.3">
      <c r="A52" s="156" t="s">
        <v>58</v>
      </c>
      <c r="B52" s="31">
        <v>966981771</v>
      </c>
      <c r="C52" s="72">
        <f t="shared" si="1"/>
        <v>2.1667875256336844</v>
      </c>
      <c r="D52" s="46" t="s">
        <v>2</v>
      </c>
      <c r="E52" s="46" t="s">
        <v>2</v>
      </c>
      <c r="G52" s="30">
        <v>13317626.77</v>
      </c>
      <c r="H52" s="40">
        <f t="shared" si="0"/>
        <v>-0.88327655273053862</v>
      </c>
    </row>
    <row r="53" spans="1:11" s="6" customFormat="1" ht="14.1" customHeight="1" x14ac:dyDescent="0.3">
      <c r="A53" s="157" t="s">
        <v>59</v>
      </c>
      <c r="B53" s="31">
        <v>1028501864</v>
      </c>
      <c r="C53" s="72">
        <f t="shared" si="1"/>
        <v>6.3620737065580135</v>
      </c>
      <c r="D53" s="46" t="s">
        <v>2</v>
      </c>
      <c r="E53" s="46" t="s">
        <v>2</v>
      </c>
      <c r="G53" s="30">
        <v>13636576.4</v>
      </c>
      <c r="H53" s="40">
        <f t="shared" si="0"/>
        <v>2.3949434498230948</v>
      </c>
    </row>
    <row r="54" spans="1:11" x14ac:dyDescent="0.3">
      <c r="A54" s="158" t="s">
        <v>60</v>
      </c>
      <c r="B54" s="30">
        <v>1009408624</v>
      </c>
      <c r="C54" s="72">
        <f t="shared" si="1"/>
        <v>-1.8564127755435922</v>
      </c>
      <c r="D54" s="46" t="s">
        <v>2</v>
      </c>
      <c r="E54" s="46" t="s">
        <v>2</v>
      </c>
      <c r="G54" s="30">
        <v>13291879.029999999</v>
      </c>
      <c r="H54" s="40">
        <f t="shared" si="0"/>
        <v>-2.5277412738288207</v>
      </c>
    </row>
    <row r="55" spans="1:11" ht="15.75" customHeight="1" x14ac:dyDescent="0.3">
      <c r="A55" s="159" t="s">
        <v>61</v>
      </c>
      <c r="B55" s="30">
        <v>1105710903</v>
      </c>
      <c r="C55" s="72">
        <f t="shared" si="1"/>
        <v>9.5404652496806861</v>
      </c>
      <c r="D55" s="46" t="s">
        <v>2</v>
      </c>
      <c r="E55" s="46" t="s">
        <v>2</v>
      </c>
      <c r="G55" s="30">
        <v>13793046.880000001</v>
      </c>
      <c r="H55" s="40">
        <f t="shared" si="0"/>
        <v>3.7704815765239541</v>
      </c>
      <c r="I55" s="396" t="s">
        <v>184</v>
      </c>
      <c r="J55" s="396"/>
      <c r="K55" s="396"/>
    </row>
    <row r="56" spans="1:11" x14ac:dyDescent="0.3">
      <c r="A56" s="156">
        <v>33970</v>
      </c>
      <c r="B56" s="49">
        <v>1122053776</v>
      </c>
      <c r="C56" s="109">
        <f t="shared" si="1"/>
        <v>1.4780421315968573</v>
      </c>
      <c r="D56" s="49">
        <v>1591205.29</v>
      </c>
      <c r="E56" s="110" t="s">
        <v>2</v>
      </c>
      <c r="G56" s="146">
        <v>13759053.960000001</v>
      </c>
      <c r="H56" s="40">
        <f t="shared" si="0"/>
        <v>-0.24644968073943563</v>
      </c>
      <c r="I56" s="396"/>
      <c r="J56" s="396"/>
      <c r="K56" s="396"/>
    </row>
    <row r="57" spans="1:11" x14ac:dyDescent="0.3">
      <c r="A57" s="157">
        <v>34060</v>
      </c>
      <c r="B57" s="49">
        <v>1148686521</v>
      </c>
      <c r="C57" s="109">
        <f t="shared" si="1"/>
        <v>2.3735711754335753</v>
      </c>
      <c r="D57" s="49">
        <v>1645078.94</v>
      </c>
      <c r="E57" s="109">
        <f t="shared" si="1"/>
        <v>3.3857133544346052</v>
      </c>
      <c r="G57" s="146">
        <v>13889145.02</v>
      </c>
      <c r="H57" s="40">
        <f t="shared" si="0"/>
        <v>0.94549422059246879</v>
      </c>
      <c r="I57" s="396"/>
      <c r="J57" s="396"/>
      <c r="K57" s="396"/>
    </row>
    <row r="58" spans="1:11" x14ac:dyDescent="0.3">
      <c r="A58" s="158">
        <v>34151</v>
      </c>
      <c r="B58" s="49">
        <v>1121673096</v>
      </c>
      <c r="C58" s="109">
        <f t="shared" si="1"/>
        <v>-2.3516794622507775</v>
      </c>
      <c r="D58" s="49">
        <v>1662209.96</v>
      </c>
      <c r="E58" s="109">
        <f t="shared" si="1"/>
        <v>1.0413494199858819</v>
      </c>
      <c r="G58" s="146">
        <v>13862878.869999999</v>
      </c>
      <c r="H58" s="40">
        <f t="shared" si="0"/>
        <v>-0.18911279248778889</v>
      </c>
      <c r="I58" s="396"/>
      <c r="J58" s="396"/>
      <c r="K58" s="396"/>
    </row>
    <row r="59" spans="1:11" x14ac:dyDescent="0.3">
      <c r="A59" s="159">
        <v>34243</v>
      </c>
      <c r="B59" s="49">
        <v>1228115359</v>
      </c>
      <c r="C59" s="109">
        <f>((B59/B58)-1)*100</f>
        <v>9.4895975823601209</v>
      </c>
      <c r="D59" s="49">
        <v>1708617.37</v>
      </c>
      <c r="E59" s="109">
        <f t="shared" si="1"/>
        <v>2.791910234974182</v>
      </c>
      <c r="G59" s="146">
        <v>14077352.77</v>
      </c>
      <c r="H59" s="40">
        <f t="shared" si="0"/>
        <v>1.5471093847911677</v>
      </c>
      <c r="I59" s="396"/>
      <c r="J59" s="396"/>
      <c r="K59" s="396"/>
    </row>
    <row r="60" spans="1:11" x14ac:dyDescent="0.3">
      <c r="A60" s="156">
        <v>34335</v>
      </c>
      <c r="B60" s="30">
        <v>1242970991</v>
      </c>
      <c r="C60" s="40">
        <f t="shared" si="1"/>
        <v>1.2096283863835211</v>
      </c>
      <c r="D60" s="146">
        <v>1750226.24</v>
      </c>
      <c r="E60" s="72">
        <f t="shared" si="1"/>
        <v>2.4352362752814605</v>
      </c>
      <c r="G60" s="146">
        <v>14100080.57</v>
      </c>
      <c r="H60" s="40">
        <f t="shared" si="0"/>
        <v>0.16144938875464199</v>
      </c>
      <c r="I60" s="74"/>
      <c r="J60" s="74"/>
    </row>
    <row r="61" spans="1:11" x14ac:dyDescent="0.3">
      <c r="A61" s="157">
        <v>34425</v>
      </c>
      <c r="B61" s="30">
        <v>1317361810</v>
      </c>
      <c r="C61" s="40">
        <f t="shared" si="1"/>
        <v>5.9849199650388263</v>
      </c>
      <c r="D61" s="146">
        <v>1864368.82</v>
      </c>
      <c r="E61" s="72">
        <f t="shared" si="1"/>
        <v>6.5215900316978548</v>
      </c>
      <c r="G61" s="146">
        <v>14655082.640000001</v>
      </c>
      <c r="H61" s="40">
        <f t="shared" si="0"/>
        <v>3.9361624016592378</v>
      </c>
      <c r="I61" s="74"/>
      <c r="J61" s="74"/>
    </row>
    <row r="62" spans="1:11" x14ac:dyDescent="0.3">
      <c r="A62" s="158">
        <v>34516</v>
      </c>
      <c r="B62" s="30">
        <v>1268632052</v>
      </c>
      <c r="C62" s="40">
        <f t="shared" si="1"/>
        <v>-3.6990413438507064</v>
      </c>
      <c r="D62" s="146">
        <v>1878101.78</v>
      </c>
      <c r="E62" s="72">
        <f t="shared" si="1"/>
        <v>0.73660103369461716</v>
      </c>
      <c r="F62" s="74"/>
      <c r="G62" s="146">
        <v>14488831.890000001</v>
      </c>
      <c r="H62" s="40">
        <f t="shared" si="0"/>
        <v>-1.1344238315397215</v>
      </c>
      <c r="I62" s="74"/>
      <c r="J62" s="74"/>
    </row>
    <row r="63" spans="1:11" x14ac:dyDescent="0.3">
      <c r="A63" s="159">
        <v>34608</v>
      </c>
      <c r="B63" s="30">
        <v>1409060283</v>
      </c>
      <c r="C63" s="40">
        <f t="shared" si="1"/>
        <v>11.069263998069001</v>
      </c>
      <c r="D63" s="146">
        <v>1981408.6</v>
      </c>
      <c r="E63" s="72">
        <f t="shared" si="1"/>
        <v>5.5005975235271842</v>
      </c>
      <c r="G63" s="146">
        <v>14787062.25</v>
      </c>
      <c r="H63" s="40">
        <f t="shared" si="0"/>
        <v>2.0583464717113253</v>
      </c>
      <c r="I63" s="74"/>
      <c r="J63" s="74"/>
    </row>
    <row r="64" spans="1:11" x14ac:dyDescent="0.3">
      <c r="A64" s="156">
        <v>34700</v>
      </c>
      <c r="B64" s="30">
        <v>1502779823</v>
      </c>
      <c r="C64" s="40">
        <f t="shared" si="1"/>
        <v>6.6512086906930445</v>
      </c>
      <c r="D64" s="146">
        <v>2126220.4700000002</v>
      </c>
      <c r="E64" s="72">
        <f t="shared" si="1"/>
        <v>7.3085314154788694</v>
      </c>
      <c r="G64" s="146">
        <v>14043942.17</v>
      </c>
      <c r="H64" s="40">
        <f t="shared" ref="H64:H128" si="2">((G64/G63)-1)*100</f>
        <v>-5.02547475243097</v>
      </c>
    </row>
    <row r="65" spans="1:8" x14ac:dyDescent="0.3">
      <c r="A65" s="157">
        <v>34790</v>
      </c>
      <c r="B65" s="30">
        <v>1629491726</v>
      </c>
      <c r="C65" s="40">
        <f t="shared" si="1"/>
        <v>8.431834195580624</v>
      </c>
      <c r="D65" s="146">
        <v>2356508.36</v>
      </c>
      <c r="E65" s="72">
        <f t="shared" si="1"/>
        <v>10.830856595035954</v>
      </c>
      <c r="G65" s="146">
        <v>13287443.869999999</v>
      </c>
      <c r="H65" s="40">
        <f t="shared" si="2"/>
        <v>-5.3866520585366455</v>
      </c>
    </row>
    <row r="66" spans="1:8" x14ac:dyDescent="0.3">
      <c r="A66" s="158">
        <v>34881</v>
      </c>
      <c r="B66" s="30">
        <v>1658158013</v>
      </c>
      <c r="C66" s="40">
        <f t="shared" si="1"/>
        <v>1.7592164809801636</v>
      </c>
      <c r="D66" s="146">
        <v>2504153.02</v>
      </c>
      <c r="E66" s="72">
        <f t="shared" si="1"/>
        <v>6.2653993724851587</v>
      </c>
      <c r="G66" s="146">
        <v>13412238.390000001</v>
      </c>
      <c r="H66" s="40">
        <f t="shared" si="2"/>
        <v>0.93919132393671667</v>
      </c>
    </row>
    <row r="67" spans="1:8" x14ac:dyDescent="0.3">
      <c r="A67" s="159">
        <v>34973</v>
      </c>
      <c r="B67" s="30">
        <v>1938556763</v>
      </c>
      <c r="C67" s="40">
        <f t="shared" si="1"/>
        <v>16.910255102449035</v>
      </c>
      <c r="D67" s="146">
        <v>2774687.61</v>
      </c>
      <c r="E67" s="72">
        <f t="shared" si="1"/>
        <v>10.803436844286773</v>
      </c>
      <c r="G67" s="146">
        <v>13857623.550000001</v>
      </c>
      <c r="H67" s="40">
        <f t="shared" si="2"/>
        <v>3.3207369795341002</v>
      </c>
    </row>
    <row r="68" spans="1:8" x14ac:dyDescent="0.3">
      <c r="A68" s="156">
        <v>35065</v>
      </c>
      <c r="B68" s="30">
        <v>2091230591</v>
      </c>
      <c r="C68" s="40">
        <f t="shared" si="1"/>
        <v>7.8756439282041235</v>
      </c>
      <c r="D68" s="146">
        <v>3014208.73</v>
      </c>
      <c r="E68" s="72">
        <f t="shared" si="1"/>
        <v>8.6323634825327353</v>
      </c>
      <c r="G68" s="146">
        <v>14237650.1</v>
      </c>
      <c r="H68" s="40">
        <f t="shared" si="2"/>
        <v>2.7423645088121784</v>
      </c>
    </row>
    <row r="69" spans="1:8" x14ac:dyDescent="0.3">
      <c r="A69" s="157">
        <v>35156</v>
      </c>
      <c r="B69" s="30">
        <v>2242481808</v>
      </c>
      <c r="C69" s="40">
        <f t="shared" si="1"/>
        <v>7.2326417589211767</v>
      </c>
      <c r="D69" s="146">
        <v>3185547.23</v>
      </c>
      <c r="E69" s="72">
        <f t="shared" si="1"/>
        <v>5.6843608173080984</v>
      </c>
      <c r="G69" s="146">
        <v>14340821.390000001</v>
      </c>
      <c r="H69" s="40">
        <f t="shared" si="2"/>
        <v>0.72463706633723035</v>
      </c>
    </row>
    <row r="70" spans="1:8" x14ac:dyDescent="0.3">
      <c r="A70" s="158">
        <v>35247</v>
      </c>
      <c r="B70" s="30">
        <v>2269749897</v>
      </c>
      <c r="C70" s="40">
        <f t="shared" ref="C70:C115" si="3">((B70/B69)-1)*100</f>
        <v>1.2159781587846918</v>
      </c>
      <c r="D70" s="146">
        <v>3309766.86</v>
      </c>
      <c r="E70" s="72">
        <f t="shared" ref="E70:E133" si="4">((D70/D69)-1)*100</f>
        <v>3.8994753815029704</v>
      </c>
      <c r="G70" s="146">
        <v>14412887.42</v>
      </c>
      <c r="H70" s="40">
        <f t="shared" si="2"/>
        <v>0.50252372608343698</v>
      </c>
    </row>
    <row r="71" spans="1:8" x14ac:dyDescent="0.3">
      <c r="A71" s="159">
        <v>35339</v>
      </c>
      <c r="B71" s="30">
        <v>2600570034</v>
      </c>
      <c r="C71" s="40">
        <f t="shared" si="3"/>
        <v>14.575180174575863</v>
      </c>
      <c r="D71" s="146">
        <v>3627124.5</v>
      </c>
      <c r="E71" s="72">
        <f t="shared" si="4"/>
        <v>9.5885194765651818</v>
      </c>
      <c r="G71" s="146">
        <v>15005156.93</v>
      </c>
      <c r="H71" s="40">
        <f t="shared" si="2"/>
        <v>4.1093050458309799</v>
      </c>
    </row>
    <row r="72" spans="1:8" x14ac:dyDescent="0.3">
      <c r="A72" s="156">
        <v>35431</v>
      </c>
      <c r="B72" s="30">
        <v>2659974429</v>
      </c>
      <c r="C72" s="40">
        <f t="shared" si="3"/>
        <v>2.2842836079530082</v>
      </c>
      <c r="D72" s="146">
        <v>3756065.14</v>
      </c>
      <c r="E72" s="72">
        <f t="shared" si="4"/>
        <v>3.5548997559912809</v>
      </c>
      <c r="G72" s="146">
        <v>14809591.4</v>
      </c>
      <c r="H72" s="40">
        <f t="shared" si="2"/>
        <v>-1.3033221239359571</v>
      </c>
    </row>
    <row r="73" spans="1:8" x14ac:dyDescent="0.3">
      <c r="A73" s="157">
        <v>35521</v>
      </c>
      <c r="B73" s="30">
        <v>2857557435</v>
      </c>
      <c r="C73" s="40">
        <f t="shared" si="3"/>
        <v>7.4280039629659234</v>
      </c>
      <c r="D73" s="146">
        <v>4058874.23</v>
      </c>
      <c r="E73" s="72">
        <f t="shared" si="4"/>
        <v>8.0618700345542962</v>
      </c>
      <c r="G73" s="146">
        <v>15584335.619999999</v>
      </c>
      <c r="H73" s="40">
        <f t="shared" si="2"/>
        <v>5.2313679633321897</v>
      </c>
    </row>
    <row r="74" spans="1:8" x14ac:dyDescent="0.3">
      <c r="A74" s="158">
        <v>35612</v>
      </c>
      <c r="B74" s="30">
        <v>2823877805</v>
      </c>
      <c r="C74" s="40">
        <f t="shared" si="3"/>
        <v>-1.1786160301621385</v>
      </c>
      <c r="D74" s="146">
        <v>4203179.3</v>
      </c>
      <c r="E74" s="72">
        <f t="shared" si="4"/>
        <v>3.5552978935245338</v>
      </c>
      <c r="G74" s="146">
        <v>15624252</v>
      </c>
      <c r="H74" s="40">
        <f t="shared" si="2"/>
        <v>0.25613141922311566</v>
      </c>
    </row>
    <row r="75" spans="1:8" x14ac:dyDescent="0.3">
      <c r="A75" s="159">
        <v>35704</v>
      </c>
      <c r="B75" s="30">
        <v>3171062961</v>
      </c>
      <c r="C75" s="40">
        <f t="shared" si="3"/>
        <v>12.294623916986369</v>
      </c>
      <c r="D75" s="146">
        <v>4561538.0199999996</v>
      </c>
      <c r="E75" s="72">
        <f t="shared" si="4"/>
        <v>8.5258965754803739</v>
      </c>
      <c r="G75" s="146">
        <v>16153434.16</v>
      </c>
      <c r="H75" s="40">
        <f t="shared" si="2"/>
        <v>3.3869279630154514</v>
      </c>
    </row>
    <row r="76" spans="1:8" x14ac:dyDescent="0.3">
      <c r="A76" s="156">
        <v>35796</v>
      </c>
      <c r="B76" s="30">
        <v>3321609043</v>
      </c>
      <c r="C76" s="40">
        <f t="shared" si="3"/>
        <v>4.7474958350409047</v>
      </c>
      <c r="D76" s="146">
        <v>4764071.12</v>
      </c>
      <c r="E76" s="72">
        <f t="shared" si="4"/>
        <v>4.4400177990843614</v>
      </c>
      <c r="G76" s="146">
        <v>16337214.140000001</v>
      </c>
      <c r="H76" s="40">
        <f t="shared" si="2"/>
        <v>1.1377146071829491</v>
      </c>
    </row>
    <row r="77" spans="1:8" x14ac:dyDescent="0.3">
      <c r="A77" s="157">
        <v>35886</v>
      </c>
      <c r="B77" s="30">
        <v>3456560367</v>
      </c>
      <c r="C77" s="40">
        <f t="shared" si="3"/>
        <v>4.0628298590527301</v>
      </c>
      <c r="D77" s="146">
        <v>4997073.07</v>
      </c>
      <c r="E77" s="72">
        <f t="shared" si="4"/>
        <v>4.8908159456696021</v>
      </c>
      <c r="G77" s="146">
        <v>16539597.630000001</v>
      </c>
      <c r="H77" s="40">
        <f t="shared" si="2"/>
        <v>1.2387882552416629</v>
      </c>
    </row>
    <row r="78" spans="1:8" x14ac:dyDescent="0.3">
      <c r="A78" s="158">
        <v>35977</v>
      </c>
      <c r="B78" s="30">
        <v>3451858231</v>
      </c>
      <c r="C78" s="40">
        <f t="shared" si="3"/>
        <v>-0.13603511875248664</v>
      </c>
      <c r="D78" s="146">
        <v>5181379.0199999996</v>
      </c>
      <c r="E78" s="72">
        <f t="shared" si="4"/>
        <v>3.6882780663441306</v>
      </c>
      <c r="G78" s="146">
        <v>16552799.279999999</v>
      </c>
      <c r="H78" s="40">
        <f t="shared" si="2"/>
        <v>7.9818447191559727E-2</v>
      </c>
    </row>
    <row r="79" spans="1:8" x14ac:dyDescent="0.3">
      <c r="A79" s="159">
        <v>36069</v>
      </c>
      <c r="B79" s="30">
        <v>3848573502</v>
      </c>
      <c r="C79" s="40">
        <f t="shared" si="3"/>
        <v>11.492803135344065</v>
      </c>
      <c r="D79" s="146">
        <v>5429428.9800000004</v>
      </c>
      <c r="E79" s="72">
        <f t="shared" si="4"/>
        <v>4.7873347817739997</v>
      </c>
      <c r="G79" s="146">
        <v>16587365.49</v>
      </c>
      <c r="H79" s="40">
        <f t="shared" si="2"/>
        <v>0.20882395427681555</v>
      </c>
    </row>
    <row r="80" spans="1:8" x14ac:dyDescent="0.3">
      <c r="A80" s="156">
        <v>36161</v>
      </c>
      <c r="B80" s="30">
        <v>3961396299</v>
      </c>
      <c r="C80" s="40">
        <f t="shared" si="3"/>
        <v>2.9315484540276771</v>
      </c>
      <c r="D80" s="146">
        <v>5661869.1900000004</v>
      </c>
      <c r="E80" s="72">
        <f t="shared" si="4"/>
        <v>4.2811170540442367</v>
      </c>
      <c r="G80" s="146">
        <v>16704973.279999999</v>
      </c>
      <c r="H80" s="40">
        <f t="shared" si="2"/>
        <v>0.70902030868555954</v>
      </c>
    </row>
    <row r="81" spans="1:8" x14ac:dyDescent="0.3">
      <c r="A81" s="157">
        <v>36251</v>
      </c>
      <c r="B81" s="30">
        <v>4159527199</v>
      </c>
      <c r="C81" s="40">
        <f t="shared" si="3"/>
        <v>5.0015420080544715</v>
      </c>
      <c r="D81" s="146">
        <v>5934314.2699999996</v>
      </c>
      <c r="E81" s="72">
        <f t="shared" si="4"/>
        <v>4.8119281964548399</v>
      </c>
      <c r="G81" s="146">
        <v>16929118.02</v>
      </c>
      <c r="H81" s="40">
        <f t="shared" si="2"/>
        <v>1.3417844868291784</v>
      </c>
    </row>
    <row r="82" spans="1:8" x14ac:dyDescent="0.3">
      <c r="A82" s="158">
        <v>36342</v>
      </c>
      <c r="B82" s="30">
        <v>4149300392</v>
      </c>
      <c r="C82" s="40">
        <f t="shared" si="3"/>
        <v>-0.24586465025300264</v>
      </c>
      <c r="D82" s="146">
        <v>6162128.3399999999</v>
      </c>
      <c r="E82" s="72">
        <f t="shared" si="4"/>
        <v>3.8389283013149367</v>
      </c>
      <c r="G82" s="146">
        <v>17050482.210000001</v>
      </c>
      <c r="H82" s="40">
        <f t="shared" si="2"/>
        <v>0.71689611860832336</v>
      </c>
    </row>
    <row r="83" spans="1:8" x14ac:dyDescent="0.3">
      <c r="A83" s="159">
        <v>36434</v>
      </c>
      <c r="B83" s="30">
        <v>4579801780</v>
      </c>
      <c r="C83" s="40">
        <f t="shared" si="3"/>
        <v>10.375276488297214</v>
      </c>
      <c r="D83" s="146">
        <v>6381668.6699999999</v>
      </c>
      <c r="E83" s="72">
        <f t="shared" si="4"/>
        <v>3.5627354363086949</v>
      </c>
      <c r="G83" s="146">
        <v>17151190.780000001</v>
      </c>
      <c r="H83" s="40">
        <f t="shared" si="2"/>
        <v>0.59064939489474888</v>
      </c>
    </row>
    <row r="84" spans="1:8" x14ac:dyDescent="0.3">
      <c r="A84" s="156">
        <v>36526</v>
      </c>
      <c r="B84" s="30">
        <v>4781492835</v>
      </c>
      <c r="C84" s="40">
        <f t="shared" si="3"/>
        <v>4.4039254249121695</v>
      </c>
      <c r="D84" s="146">
        <v>6720563.46</v>
      </c>
      <c r="E84" s="72">
        <f t="shared" si="4"/>
        <v>5.3104416340687299</v>
      </c>
      <c r="G84" s="146">
        <v>17649705.010000002</v>
      </c>
      <c r="H84" s="40">
        <f t="shared" si="2"/>
        <v>2.9065866993988498</v>
      </c>
    </row>
    <row r="85" spans="1:8" x14ac:dyDescent="0.3">
      <c r="A85" s="157">
        <v>36617</v>
      </c>
      <c r="B85" s="30">
        <v>4984688125</v>
      </c>
      <c r="C85" s="40">
        <f t="shared" si="3"/>
        <v>4.2496202966703756</v>
      </c>
      <c r="D85" s="146">
        <v>6958394.9900000002</v>
      </c>
      <c r="E85" s="72">
        <f t="shared" si="4"/>
        <v>3.5388629452804965</v>
      </c>
      <c r="G85" s="146">
        <v>17862016.739999998</v>
      </c>
      <c r="H85" s="40">
        <f t="shared" si="2"/>
        <v>1.2029194248839081</v>
      </c>
    </row>
    <row r="86" spans="1:8" x14ac:dyDescent="0.3">
      <c r="A86" s="158">
        <v>36708</v>
      </c>
      <c r="B86" s="30">
        <v>4910400650</v>
      </c>
      <c r="C86" s="40">
        <f t="shared" si="3"/>
        <v>-1.4903133984937145</v>
      </c>
      <c r="D86" s="146">
        <v>7166931.0999999996</v>
      </c>
      <c r="E86" s="72">
        <f t="shared" si="4"/>
        <v>2.99689957669389</v>
      </c>
      <c r="G86" s="146">
        <v>18020884.399999999</v>
      </c>
      <c r="H86" s="40">
        <f t="shared" si="2"/>
        <v>0.8894161410353707</v>
      </c>
    </row>
    <row r="87" spans="1:8" x14ac:dyDescent="0.3">
      <c r="A87" s="159">
        <v>36800</v>
      </c>
      <c r="B87" s="30">
        <v>5281597710</v>
      </c>
      <c r="C87" s="40">
        <f t="shared" si="3"/>
        <v>7.5594047504046413</v>
      </c>
      <c r="D87" s="146">
        <v>7220526.2199999997</v>
      </c>
      <c r="E87" s="72">
        <f t="shared" si="4"/>
        <v>0.74781129122338807</v>
      </c>
      <c r="G87" s="146">
        <v>17714811.390000001</v>
      </c>
      <c r="H87" s="40">
        <f t="shared" si="2"/>
        <v>-1.6984350113249613</v>
      </c>
    </row>
    <row r="88" spans="1:8" x14ac:dyDescent="0.3">
      <c r="A88" s="156">
        <v>36892</v>
      </c>
      <c r="B88" s="30">
        <v>5232400979</v>
      </c>
      <c r="C88" s="40">
        <f t="shared" si="3"/>
        <v>-0.93147440795902092</v>
      </c>
      <c r="D88" s="146">
        <v>7320286.3099999996</v>
      </c>
      <c r="E88" s="72">
        <f t="shared" si="4"/>
        <v>1.3816180006891443</v>
      </c>
      <c r="G88" s="146">
        <v>17764232.949999999</v>
      </c>
      <c r="H88" s="40">
        <f t="shared" si="2"/>
        <v>0.27898439848983436</v>
      </c>
    </row>
    <row r="89" spans="1:8" x14ac:dyDescent="0.3">
      <c r="A89" s="157">
        <v>36982</v>
      </c>
      <c r="B89" s="30">
        <v>5299675823</v>
      </c>
      <c r="C89" s="40">
        <f t="shared" si="3"/>
        <v>1.28573563589649</v>
      </c>
      <c r="D89" s="146">
        <v>7459750.4400000004</v>
      </c>
      <c r="E89" s="72">
        <f t="shared" si="4"/>
        <v>1.905173159818685</v>
      </c>
      <c r="G89" s="146">
        <v>17874019.34</v>
      </c>
      <c r="H89" s="40">
        <f t="shared" si="2"/>
        <v>0.61801931053826475</v>
      </c>
    </row>
    <row r="90" spans="1:8" x14ac:dyDescent="0.3">
      <c r="A90" s="158">
        <v>37073</v>
      </c>
      <c r="B90" s="30">
        <v>5099070602</v>
      </c>
      <c r="C90" s="40">
        <f t="shared" si="3"/>
        <v>-3.785235695538125</v>
      </c>
      <c r="D90" s="146">
        <v>7502163.5499999998</v>
      </c>
      <c r="E90" s="72">
        <f t="shared" si="4"/>
        <v>0.56855936858926093</v>
      </c>
      <c r="G90" s="146">
        <v>17761059.870000001</v>
      </c>
      <c r="H90" s="40">
        <f t="shared" si="2"/>
        <v>-0.63197576242522979</v>
      </c>
    </row>
    <row r="91" spans="1:8" x14ac:dyDescent="0.3">
      <c r="A91" s="159">
        <v>37165</v>
      </c>
      <c r="B91" s="30">
        <v>5455819594</v>
      </c>
      <c r="C91" s="40">
        <f t="shared" si="3"/>
        <v>6.99635325425918</v>
      </c>
      <c r="D91" s="146">
        <v>7466230.3399999999</v>
      </c>
      <c r="E91" s="72">
        <f t="shared" si="4"/>
        <v>-0.47897129622027634</v>
      </c>
      <c r="G91" s="146">
        <v>17526889.780000001</v>
      </c>
      <c r="H91" s="40">
        <f t="shared" si="2"/>
        <v>-1.3184466001127215</v>
      </c>
    </row>
    <row r="92" spans="1:8" x14ac:dyDescent="0.3">
      <c r="A92" s="156">
        <v>37257</v>
      </c>
      <c r="B92" s="30">
        <v>5465459150</v>
      </c>
      <c r="C92" s="40">
        <f t="shared" si="3"/>
        <v>0.1766839213415583</v>
      </c>
      <c r="D92" s="146">
        <v>7309444.3099999996</v>
      </c>
      <c r="E92" s="72">
        <f t="shared" si="4"/>
        <v>-2.099935614898274</v>
      </c>
      <c r="G92" s="146">
        <v>17079137.489999998</v>
      </c>
      <c r="H92" s="40">
        <f t="shared" si="2"/>
        <v>-2.5546591301722876</v>
      </c>
    </row>
    <row r="93" spans="1:8" x14ac:dyDescent="0.3">
      <c r="A93" s="157">
        <v>37347</v>
      </c>
      <c r="B93" s="30">
        <v>5805582845</v>
      </c>
      <c r="C93" s="40">
        <f t="shared" si="3"/>
        <v>6.223149522579452</v>
      </c>
      <c r="D93" s="146">
        <v>7941409.9900000002</v>
      </c>
      <c r="E93" s="72">
        <f t="shared" si="4"/>
        <v>8.6458785811585273</v>
      </c>
      <c r="G93" s="146">
        <v>18016798.149999999</v>
      </c>
      <c r="H93" s="40">
        <f t="shared" si="2"/>
        <v>5.4900937506300318</v>
      </c>
    </row>
    <row r="94" spans="1:8" x14ac:dyDescent="0.3">
      <c r="A94" s="158">
        <v>37438</v>
      </c>
      <c r="B94" s="30">
        <v>5612619682</v>
      </c>
      <c r="C94" s="40">
        <f t="shared" si="3"/>
        <v>-3.323751777415207</v>
      </c>
      <c r="D94" s="146">
        <v>7971586.0199999996</v>
      </c>
      <c r="E94" s="72">
        <f t="shared" si="4"/>
        <v>0.37998327800727871</v>
      </c>
      <c r="G94" s="146">
        <v>17828003.41</v>
      </c>
      <c r="H94" s="40">
        <f t="shared" si="2"/>
        <v>-1.0478817513976391</v>
      </c>
    </row>
    <row r="95" spans="1:8" x14ac:dyDescent="0.3">
      <c r="A95" s="159">
        <v>37530</v>
      </c>
      <c r="B95" s="30">
        <v>6072270197</v>
      </c>
      <c r="C95" s="40">
        <f t="shared" si="3"/>
        <v>8.1895895507426921</v>
      </c>
      <c r="D95" s="146">
        <v>8088591.5800000001</v>
      </c>
      <c r="E95" s="72">
        <f t="shared" si="4"/>
        <v>1.4677826935122429</v>
      </c>
      <c r="G95" s="146">
        <v>17834460.010000002</v>
      </c>
      <c r="H95" s="40">
        <f t="shared" si="2"/>
        <v>3.6216057690330317E-2</v>
      </c>
    </row>
    <row r="96" spans="1:8" x14ac:dyDescent="0.3">
      <c r="A96" s="156">
        <v>37622</v>
      </c>
      <c r="B96" s="30">
        <v>6084786479</v>
      </c>
      <c r="C96" s="40">
        <f t="shared" si="3"/>
        <v>0.2061219542928816</v>
      </c>
      <c r="D96" s="146">
        <v>8093632</v>
      </c>
      <c r="E96" s="72">
        <f t="shared" si="4"/>
        <v>6.2315175023330838E-2</v>
      </c>
      <c r="G96" s="146">
        <v>17609605.879999999</v>
      </c>
      <c r="H96" s="40">
        <f t="shared" si="2"/>
        <v>-1.2607846263577582</v>
      </c>
    </row>
    <row r="97" spans="1:8" x14ac:dyDescent="0.3">
      <c r="A97" s="157">
        <v>37712</v>
      </c>
      <c r="B97" s="30">
        <v>6248589782</v>
      </c>
      <c r="C97" s="40">
        <f t="shared" si="3"/>
        <v>2.6920139854590186</v>
      </c>
      <c r="D97" s="146">
        <v>8253853.4800000004</v>
      </c>
      <c r="E97" s="72">
        <f t="shared" si="4"/>
        <v>1.9795992701422627</v>
      </c>
      <c r="G97" s="146">
        <v>18082663.850000001</v>
      </c>
      <c r="H97" s="40">
        <f t="shared" si="2"/>
        <v>2.6863631884985972</v>
      </c>
    </row>
    <row r="98" spans="1:8" x14ac:dyDescent="0.3">
      <c r="A98" s="158">
        <v>37803</v>
      </c>
      <c r="B98" s="30">
        <v>6037665099</v>
      </c>
      <c r="C98" s="40">
        <f t="shared" si="3"/>
        <v>-3.3755565713018965</v>
      </c>
      <c r="D98" s="146">
        <v>8210313.3700000001</v>
      </c>
      <c r="E98" s="72">
        <f t="shared" si="4"/>
        <v>-0.52751251406997213</v>
      </c>
      <c r="G98" s="146">
        <v>17859147.300000001</v>
      </c>
      <c r="H98" s="40">
        <f t="shared" si="2"/>
        <v>-1.236081983573456</v>
      </c>
    </row>
    <row r="99" spans="1:8" x14ac:dyDescent="0.3">
      <c r="A99" s="159">
        <v>37895</v>
      </c>
      <c r="B99" s="30">
        <v>6624603876</v>
      </c>
      <c r="C99" s="40">
        <f t="shared" si="3"/>
        <v>9.7212874078956837</v>
      </c>
      <c r="D99" s="146">
        <v>8480333.7300000004</v>
      </c>
      <c r="E99" s="72">
        <f t="shared" si="4"/>
        <v>3.2887948100329467</v>
      </c>
      <c r="G99" s="146">
        <v>18045854.59</v>
      </c>
      <c r="H99" s="40">
        <f t="shared" si="2"/>
        <v>1.04544347422455</v>
      </c>
    </row>
    <row r="100" spans="1:8" x14ac:dyDescent="0.3">
      <c r="A100" s="156">
        <v>37987</v>
      </c>
      <c r="B100" s="30">
        <v>6659239022</v>
      </c>
      <c r="C100" s="40">
        <f t="shared" si="3"/>
        <v>0.52282591756886987</v>
      </c>
      <c r="D100" s="146">
        <v>8730792.1500000004</v>
      </c>
      <c r="E100" s="72">
        <f t="shared" si="4"/>
        <v>2.9534028727428385</v>
      </c>
      <c r="G100" s="146">
        <v>18185015.460000001</v>
      </c>
      <c r="H100" s="40">
        <f t="shared" si="2"/>
        <v>0.77115145368131799</v>
      </c>
    </row>
    <row r="101" spans="1:8" x14ac:dyDescent="0.3">
      <c r="A101" s="157">
        <v>38078</v>
      </c>
      <c r="B101" s="30">
        <v>6934834020</v>
      </c>
      <c r="C101" s="40">
        <f t="shared" si="3"/>
        <v>4.1385359061226312</v>
      </c>
      <c r="D101" s="146">
        <v>9281990.0199999996</v>
      </c>
      <c r="E101" s="72">
        <f t="shared" si="4"/>
        <v>6.3132629952712627</v>
      </c>
      <c r="G101" s="146">
        <v>18770260.280000001</v>
      </c>
      <c r="H101" s="40">
        <f t="shared" si="2"/>
        <v>3.2182805743955045</v>
      </c>
    </row>
    <row r="102" spans="1:8" x14ac:dyDescent="0.3">
      <c r="A102" s="158">
        <v>38169</v>
      </c>
      <c r="B102" s="30">
        <v>6799904732</v>
      </c>
      <c r="C102" s="40">
        <f t="shared" si="3"/>
        <v>-1.9456743681372179</v>
      </c>
      <c r="D102" s="146">
        <v>9311925.0099999998</v>
      </c>
      <c r="E102" s="72">
        <f t="shared" si="4"/>
        <v>0.32250616447011549</v>
      </c>
      <c r="G102" s="146">
        <v>18461379.989999998</v>
      </c>
      <c r="H102" s="40">
        <f t="shared" si="2"/>
        <v>-1.6455834143606407</v>
      </c>
    </row>
    <row r="103" spans="1:8" x14ac:dyDescent="0.3">
      <c r="A103" s="159">
        <v>38261</v>
      </c>
      <c r="B103" s="30">
        <v>7481058152</v>
      </c>
      <c r="C103" s="40">
        <f t="shared" si="3"/>
        <v>10.017102398428124</v>
      </c>
      <c r="D103" s="146">
        <v>9668852.0199999996</v>
      </c>
      <c r="E103" s="72">
        <f t="shared" si="4"/>
        <v>3.8330099266982831</v>
      </c>
      <c r="G103" s="146">
        <v>18733374.370000001</v>
      </c>
      <c r="H103" s="40">
        <f t="shared" si="2"/>
        <v>1.4733155384230923</v>
      </c>
    </row>
    <row r="104" spans="1:8" x14ac:dyDescent="0.3">
      <c r="A104" s="156">
        <v>38353</v>
      </c>
      <c r="B104" s="30">
        <v>7199640175.3376102</v>
      </c>
      <c r="C104" s="40">
        <f t="shared" si="3"/>
        <v>-3.7617402638041919</v>
      </c>
      <c r="D104" s="146">
        <v>9450080.6500000004</v>
      </c>
      <c r="E104" s="72">
        <f t="shared" si="4"/>
        <v>-2.2626405859503373</v>
      </c>
      <c r="G104" s="146">
        <v>18271688.440000001</v>
      </c>
      <c r="H104" s="40">
        <f t="shared" si="2"/>
        <v>-2.4645102418886844</v>
      </c>
    </row>
    <row r="105" spans="1:8" x14ac:dyDescent="0.3">
      <c r="A105" s="157">
        <v>38443</v>
      </c>
      <c r="B105" s="30">
        <v>7506307848.3642702</v>
      </c>
      <c r="C105" s="40">
        <f t="shared" si="3"/>
        <v>4.2594861070578416</v>
      </c>
      <c r="D105" s="146">
        <v>10060019.289999999</v>
      </c>
      <c r="E105" s="72">
        <f t="shared" si="4"/>
        <v>6.4543220591455785</v>
      </c>
      <c r="G105" s="146">
        <v>19218715.199999999</v>
      </c>
      <c r="H105" s="40">
        <f t="shared" si="2"/>
        <v>5.1830281755833152</v>
      </c>
    </row>
    <row r="106" spans="1:8" x14ac:dyDescent="0.3">
      <c r="A106" s="158">
        <v>38534</v>
      </c>
      <c r="B106" s="30">
        <v>7308438832.03965</v>
      </c>
      <c r="C106" s="40">
        <f t="shared" si="3"/>
        <v>-2.6360365218399462</v>
      </c>
      <c r="D106" s="146">
        <v>10062099.17</v>
      </c>
      <c r="E106" s="72">
        <f t="shared" si="4"/>
        <v>2.0674711847412652E-2</v>
      </c>
      <c r="G106" s="146">
        <v>18883270.710000001</v>
      </c>
      <c r="H106" s="40">
        <f t="shared" si="2"/>
        <v>-1.7454053848511064</v>
      </c>
    </row>
    <row r="107" spans="1:8" x14ac:dyDescent="0.3">
      <c r="A107" s="159">
        <v>38626</v>
      </c>
      <c r="B107" s="30">
        <v>7972763103.9857197</v>
      </c>
      <c r="C107" s="40">
        <f t="shared" si="3"/>
        <v>9.0898246152614881</v>
      </c>
      <c r="D107" s="146">
        <v>10426196.73</v>
      </c>
      <c r="E107" s="72">
        <f t="shared" si="4"/>
        <v>3.6185049843828976</v>
      </c>
      <c r="G107" s="146">
        <v>19343329.140000001</v>
      </c>
      <c r="H107" s="40">
        <f t="shared" si="2"/>
        <v>2.4363280973161539</v>
      </c>
    </row>
    <row r="108" spans="1:8" x14ac:dyDescent="0.3">
      <c r="A108" s="156">
        <v>38718</v>
      </c>
      <c r="B108" s="30">
        <v>7909788314.4930601</v>
      </c>
      <c r="C108" s="40">
        <f t="shared" si="3"/>
        <v>-0.7898740834426321</v>
      </c>
      <c r="D108" s="146">
        <v>10550621.140000001</v>
      </c>
      <c r="E108" s="72">
        <f t="shared" si="4"/>
        <v>1.1933825269379916</v>
      </c>
      <c r="G108" s="146">
        <v>19362570.760000002</v>
      </c>
      <c r="H108" s="40">
        <f t="shared" si="2"/>
        <v>9.9474190097970094E-2</v>
      </c>
    </row>
    <row r="109" spans="1:8" x14ac:dyDescent="0.3">
      <c r="A109" s="157">
        <v>38808</v>
      </c>
      <c r="B109" s="30">
        <v>8259702492.88519</v>
      </c>
      <c r="C109" s="40">
        <f t="shared" si="3"/>
        <v>4.423812173974162</v>
      </c>
      <c r="D109" s="146">
        <v>11227577.550000001</v>
      </c>
      <c r="E109" s="72">
        <f t="shared" si="4"/>
        <v>6.4162706727615371</v>
      </c>
      <c r="G109" s="146">
        <v>20116112.949999999</v>
      </c>
      <c r="H109" s="40">
        <f t="shared" si="2"/>
        <v>3.8917466040031101</v>
      </c>
    </row>
    <row r="110" spans="1:8" x14ac:dyDescent="0.3">
      <c r="A110" s="158">
        <v>38899</v>
      </c>
      <c r="B110" s="30">
        <v>8022862455.8213701</v>
      </c>
      <c r="C110" s="40">
        <f t="shared" si="3"/>
        <v>-2.8674160754316613</v>
      </c>
      <c r="D110" s="146">
        <v>11246326.34</v>
      </c>
      <c r="E110" s="72">
        <f t="shared" si="4"/>
        <v>0.16698873747702514</v>
      </c>
      <c r="G110" s="146">
        <v>19836008.960000001</v>
      </c>
      <c r="H110" s="40">
        <f t="shared" si="2"/>
        <v>-1.3924359576634737</v>
      </c>
    </row>
    <row r="111" spans="1:8" x14ac:dyDescent="0.3">
      <c r="A111" s="159">
        <v>38991</v>
      </c>
      <c r="B111" s="30">
        <v>8690107362.7755299</v>
      </c>
      <c r="C111" s="40">
        <f t="shared" si="3"/>
        <v>8.3167935462985287</v>
      </c>
      <c r="D111" s="146">
        <v>11455938.050000001</v>
      </c>
      <c r="E111" s="72">
        <f t="shared" si="4"/>
        <v>1.8638238271147411</v>
      </c>
      <c r="G111" s="146">
        <v>20040523.079999998</v>
      </c>
      <c r="H111" s="40">
        <f t="shared" si="2"/>
        <v>1.0310245393234441</v>
      </c>
    </row>
    <row r="112" spans="1:8" x14ac:dyDescent="0.3">
      <c r="A112" s="156">
        <v>39083</v>
      </c>
      <c r="B112" s="30">
        <v>8481941386.2539301</v>
      </c>
      <c r="C112" s="40">
        <f t="shared" si="3"/>
        <v>-2.3954361877424946</v>
      </c>
      <c r="D112" s="146">
        <v>11430812.050000001</v>
      </c>
      <c r="E112" s="72">
        <f t="shared" si="4"/>
        <v>-0.21932730336299278</v>
      </c>
      <c r="G112" s="146">
        <v>19745597.370000001</v>
      </c>
      <c r="H112" s="40">
        <f t="shared" si="2"/>
        <v>-1.4716467670164102</v>
      </c>
    </row>
    <row r="113" spans="1:8" x14ac:dyDescent="0.3">
      <c r="A113" s="157">
        <v>39173</v>
      </c>
      <c r="B113" s="30">
        <v>8806773584.3204098</v>
      </c>
      <c r="C113" s="40">
        <f t="shared" si="3"/>
        <v>3.8296916150931226</v>
      </c>
      <c r="D113" s="146">
        <v>12021863.01</v>
      </c>
      <c r="E113" s="72">
        <f t="shared" si="4"/>
        <v>5.1706821651397838</v>
      </c>
      <c r="G113" s="146">
        <v>20509471.920000002</v>
      </c>
      <c r="H113" s="40">
        <f t="shared" si="2"/>
        <v>3.8685816168852583</v>
      </c>
    </row>
    <row r="114" spans="1:8" x14ac:dyDescent="0.3">
      <c r="A114" s="158">
        <v>39264</v>
      </c>
      <c r="B114" s="30">
        <v>8627949851.6886292</v>
      </c>
      <c r="C114" s="40">
        <f t="shared" si="3"/>
        <v>-2.0305249240216483</v>
      </c>
      <c r="D114" s="146">
        <v>12129428.140000001</v>
      </c>
      <c r="E114" s="72">
        <f t="shared" si="4"/>
        <v>0.89474593006531045</v>
      </c>
      <c r="G114" s="146">
        <v>20266835.199999999</v>
      </c>
      <c r="H114" s="40">
        <f t="shared" si="2"/>
        <v>-1.1830471352282546</v>
      </c>
    </row>
    <row r="115" spans="1:8" x14ac:dyDescent="0.3">
      <c r="A115" s="159">
        <v>39356</v>
      </c>
      <c r="B115" s="32">
        <v>9469243642.7856102</v>
      </c>
      <c r="C115" s="40">
        <f t="shared" si="3"/>
        <v>9.7507960240673661</v>
      </c>
      <c r="D115" s="146">
        <v>12604909.42</v>
      </c>
      <c r="E115" s="72">
        <f t="shared" si="4"/>
        <v>3.9200634565118131</v>
      </c>
      <c r="G115" s="146">
        <v>20482204.670000002</v>
      </c>
      <c r="H115" s="40">
        <f t="shared" si="2"/>
        <v>1.0626694689854776</v>
      </c>
    </row>
    <row r="116" spans="1:8" x14ac:dyDescent="0.3">
      <c r="A116" s="156">
        <v>39448</v>
      </c>
      <c r="B116" s="111" t="s">
        <v>2</v>
      </c>
      <c r="C116" s="111" t="s">
        <v>2</v>
      </c>
      <c r="D116" s="146">
        <v>12297911.310000001</v>
      </c>
      <c r="E116" s="72">
        <f t="shared" si="4"/>
        <v>-2.4355439596645656</v>
      </c>
      <c r="G116" s="146">
        <v>19902921.789999999</v>
      </c>
      <c r="H116" s="40">
        <f t="shared" si="2"/>
        <v>-2.8282252293302723</v>
      </c>
    </row>
    <row r="117" spans="1:8" x14ac:dyDescent="0.3">
      <c r="A117" s="157">
        <v>39539</v>
      </c>
      <c r="B117" s="111" t="s">
        <v>2</v>
      </c>
      <c r="C117" s="111" t="s">
        <v>2</v>
      </c>
      <c r="D117" s="146">
        <v>13254081.51</v>
      </c>
      <c r="E117" s="72">
        <f t="shared" si="4"/>
        <v>7.7750617637199371</v>
      </c>
      <c r="G117" s="146">
        <v>20998503.91</v>
      </c>
      <c r="H117" s="40">
        <f t="shared" si="2"/>
        <v>5.5046295793136357</v>
      </c>
    </row>
    <row r="118" spans="1:8" x14ac:dyDescent="0.3">
      <c r="A118" s="158">
        <v>39630</v>
      </c>
      <c r="B118" s="111" t="s">
        <v>2</v>
      </c>
      <c r="C118" s="111" t="s">
        <v>2</v>
      </c>
      <c r="D118" s="146">
        <v>13139867.07</v>
      </c>
      <c r="E118" s="72">
        <f t="shared" si="4"/>
        <v>-0.86173032747555167</v>
      </c>
      <c r="G118" s="146">
        <v>20495872.629999999</v>
      </c>
      <c r="H118" s="40">
        <f t="shared" si="2"/>
        <v>-2.3936528152400216</v>
      </c>
    </row>
    <row r="119" spans="1:8" x14ac:dyDescent="0.3">
      <c r="A119" s="159">
        <v>39722</v>
      </c>
      <c r="B119" s="111" t="s">
        <v>2</v>
      </c>
      <c r="C119" s="111" t="s">
        <v>2</v>
      </c>
      <c r="D119" s="146">
        <v>13019185.27</v>
      </c>
      <c r="E119" s="72">
        <f t="shared" si="4"/>
        <v>-0.91844003715633171</v>
      </c>
      <c r="G119" s="146">
        <v>20370948.399999999</v>
      </c>
      <c r="H119" s="40">
        <f t="shared" si="2"/>
        <v>-0.60950920341468207</v>
      </c>
    </row>
    <row r="120" spans="1:8" x14ac:dyDescent="0.3">
      <c r="A120" s="156">
        <v>39814</v>
      </c>
      <c r="B120" s="111" t="s">
        <v>2</v>
      </c>
      <c r="C120" s="111" t="s">
        <v>2</v>
      </c>
      <c r="D120" s="146">
        <v>12170951.050000001</v>
      </c>
      <c r="E120" s="72">
        <f t="shared" si="4"/>
        <v>-6.5152634547307464</v>
      </c>
      <c r="G120" s="146">
        <v>18537259.149999999</v>
      </c>
      <c r="H120" s="40">
        <f t="shared" si="2"/>
        <v>-9.0014918009413858</v>
      </c>
    </row>
    <row r="121" spans="1:8" x14ac:dyDescent="0.3">
      <c r="A121" s="157">
        <v>39904</v>
      </c>
      <c r="B121" s="111" t="s">
        <v>2</v>
      </c>
      <c r="C121" s="111" t="s">
        <v>2</v>
      </c>
      <c r="D121" s="146">
        <v>12466924.43</v>
      </c>
      <c r="E121" s="72">
        <f t="shared" si="4"/>
        <v>2.4318015805346427</v>
      </c>
      <c r="G121" s="146">
        <v>18827563.210000001</v>
      </c>
      <c r="H121" s="40">
        <f t="shared" si="2"/>
        <v>1.5660570834712839</v>
      </c>
    </row>
    <row r="122" spans="1:8" x14ac:dyDescent="0.3">
      <c r="A122" s="158">
        <v>39995</v>
      </c>
      <c r="B122" s="111" t="s">
        <v>2</v>
      </c>
      <c r="C122" s="111" t="s">
        <v>2</v>
      </c>
      <c r="D122" s="146">
        <v>12891111.35</v>
      </c>
      <c r="E122" s="72">
        <f t="shared" si="4"/>
        <v>3.402498526254405</v>
      </c>
      <c r="G122" s="146">
        <v>19292209.620000001</v>
      </c>
      <c r="H122" s="40">
        <f t="shared" si="2"/>
        <v>2.4679051920707851</v>
      </c>
    </row>
    <row r="123" spans="1:8" x14ac:dyDescent="0.3">
      <c r="A123" s="159">
        <v>40087</v>
      </c>
      <c r="B123" s="111" t="s">
        <v>2</v>
      </c>
      <c r="C123" s="111" t="s">
        <v>2</v>
      </c>
      <c r="D123" s="146">
        <v>13467484.85</v>
      </c>
      <c r="E123" s="72">
        <f t="shared" si="4"/>
        <v>4.4710924011993836</v>
      </c>
      <c r="G123" s="146">
        <v>19963698.739999998</v>
      </c>
      <c r="H123" s="40">
        <f t="shared" si="2"/>
        <v>3.4806231801663312</v>
      </c>
    </row>
    <row r="124" spans="1:8" x14ac:dyDescent="0.3">
      <c r="A124" s="156">
        <v>40179</v>
      </c>
      <c r="B124" s="111" t="s">
        <v>2</v>
      </c>
      <c r="C124" s="111" t="s">
        <v>2</v>
      </c>
      <c r="D124" s="146">
        <v>13359849.390000001</v>
      </c>
      <c r="E124" s="72">
        <f t="shared" si="4"/>
        <v>-0.79922465997798176</v>
      </c>
      <c r="G124" s="146">
        <v>19371870.870000001</v>
      </c>
      <c r="H124" s="40">
        <f t="shared" si="2"/>
        <v>-2.9645201408203481</v>
      </c>
    </row>
    <row r="125" spans="1:8" x14ac:dyDescent="0.3">
      <c r="A125" s="157">
        <v>40269</v>
      </c>
      <c r="B125" s="111" t="s">
        <v>2</v>
      </c>
      <c r="C125" s="111" t="s">
        <v>2</v>
      </c>
      <c r="D125" s="146">
        <v>13848983.49</v>
      </c>
      <c r="E125" s="72">
        <f t="shared" si="4"/>
        <v>3.6612246569644791</v>
      </c>
      <c r="G125" s="146">
        <v>20180561.280000001</v>
      </c>
      <c r="H125" s="40">
        <f t="shared" si="2"/>
        <v>4.1745601931115983</v>
      </c>
    </row>
    <row r="126" spans="1:8" x14ac:dyDescent="0.3">
      <c r="A126" s="158">
        <v>40360</v>
      </c>
      <c r="B126" s="111" t="s">
        <v>2</v>
      </c>
      <c r="C126" s="111" t="s">
        <v>2</v>
      </c>
      <c r="D126" s="146">
        <v>14044018.02</v>
      </c>
      <c r="E126" s="72">
        <f t="shared" si="4"/>
        <v>1.4082949130586275</v>
      </c>
      <c r="G126" s="147">
        <v>20200797.989999998</v>
      </c>
      <c r="H126" s="145">
        <f t="shared" si="2"/>
        <v>0.10027823170632999</v>
      </c>
    </row>
    <row r="127" spans="1:8" x14ac:dyDescent="0.3">
      <c r="A127" s="159">
        <v>40452</v>
      </c>
      <c r="B127" s="111" t="s">
        <v>2</v>
      </c>
      <c r="C127" s="111" t="s">
        <v>2</v>
      </c>
      <c r="D127" s="147">
        <v>14619747.199999999</v>
      </c>
      <c r="E127" s="149">
        <f t="shared" si="4"/>
        <v>4.0994619857373182</v>
      </c>
      <c r="G127" s="147">
        <v>20676573.449999999</v>
      </c>
      <c r="H127" s="145">
        <f t="shared" si="2"/>
        <v>2.3552310172871627</v>
      </c>
    </row>
    <row r="128" spans="1:8" x14ac:dyDescent="0.3">
      <c r="A128" s="156">
        <v>40544</v>
      </c>
      <c r="B128" s="111" t="s">
        <v>2</v>
      </c>
      <c r="C128" s="111" t="s">
        <v>2</v>
      </c>
      <c r="D128" s="148">
        <v>14490555.67</v>
      </c>
      <c r="E128" s="149">
        <f t="shared" si="4"/>
        <v>-0.88367827591436798</v>
      </c>
      <c r="G128" s="148">
        <v>20091352.129999999</v>
      </c>
      <c r="H128" s="145">
        <f t="shared" si="2"/>
        <v>-2.8303593021115403</v>
      </c>
    </row>
    <row r="129" spans="1:8" x14ac:dyDescent="0.3">
      <c r="A129" s="157">
        <v>40634</v>
      </c>
      <c r="B129" s="111" t="s">
        <v>2</v>
      </c>
      <c r="C129" s="111" t="s">
        <v>2</v>
      </c>
      <c r="D129" s="77">
        <v>14923547.970000001</v>
      </c>
      <c r="E129" s="149">
        <f t="shared" si="4"/>
        <v>2.9881000415769465</v>
      </c>
      <c r="G129" s="148">
        <v>20682934.149999999</v>
      </c>
      <c r="H129" s="145">
        <f t="shared" ref="H129:H187" si="5">((G129/G128)-1)*100</f>
        <v>2.9444609609756478</v>
      </c>
    </row>
    <row r="130" spans="1:8" x14ac:dyDescent="0.3">
      <c r="A130" s="158">
        <v>40725</v>
      </c>
      <c r="B130" s="111" t="s">
        <v>2</v>
      </c>
      <c r="C130" s="111" t="s">
        <v>2</v>
      </c>
      <c r="D130" s="77">
        <v>15341144.460000001</v>
      </c>
      <c r="E130" s="149">
        <f t="shared" si="4"/>
        <v>2.7982386684417992</v>
      </c>
      <c r="G130" s="77">
        <v>20950181.649999999</v>
      </c>
      <c r="H130" s="145">
        <f t="shared" si="5"/>
        <v>1.2921159931266413</v>
      </c>
    </row>
    <row r="131" spans="1:8" x14ac:dyDescent="0.3">
      <c r="A131" s="159">
        <v>40817</v>
      </c>
      <c r="B131" s="111" t="s">
        <v>2</v>
      </c>
      <c r="C131" s="111" t="s">
        <v>2</v>
      </c>
      <c r="D131" s="77">
        <v>16318498.57</v>
      </c>
      <c r="E131" s="149">
        <f t="shared" si="4"/>
        <v>6.3708031206427984</v>
      </c>
      <c r="G131" s="77">
        <v>21475374.34</v>
      </c>
      <c r="H131" s="145">
        <f t="shared" si="5"/>
        <v>2.5068646123171057</v>
      </c>
    </row>
    <row r="132" spans="1:8" x14ac:dyDescent="0.3">
      <c r="A132" s="156">
        <v>40909</v>
      </c>
      <c r="B132" s="111" t="s">
        <v>2</v>
      </c>
      <c r="C132" s="111" t="s">
        <v>2</v>
      </c>
      <c r="D132" s="77">
        <v>16103739.84</v>
      </c>
      <c r="E132" s="149">
        <f t="shared" si="4"/>
        <v>-1.3160446659891467</v>
      </c>
      <c r="G132" s="77">
        <v>21083780.260000002</v>
      </c>
      <c r="H132" s="145">
        <f t="shared" si="5"/>
        <v>-1.8234563635550538</v>
      </c>
    </row>
    <row r="133" spans="1:8" x14ac:dyDescent="0.3">
      <c r="A133" s="157">
        <v>41000</v>
      </c>
      <c r="B133" s="111" t="s">
        <v>2</v>
      </c>
      <c r="C133" s="111" t="s">
        <v>2</v>
      </c>
      <c r="D133" s="77">
        <v>16384468</v>
      </c>
      <c r="E133" s="149">
        <f t="shared" si="4"/>
        <v>1.7432482317101261</v>
      </c>
      <c r="G133" s="77">
        <v>21522112.93</v>
      </c>
      <c r="H133" s="145">
        <f t="shared" si="5"/>
        <v>2.0790041662101633</v>
      </c>
    </row>
    <row r="134" spans="1:8" x14ac:dyDescent="0.3">
      <c r="A134" s="158">
        <v>41091</v>
      </c>
      <c r="B134" s="111" t="s">
        <v>2</v>
      </c>
      <c r="C134" s="111" t="s">
        <v>2</v>
      </c>
      <c r="D134" s="77">
        <v>16581027.130000001</v>
      </c>
      <c r="E134" s="149">
        <f t="shared" ref="E134:E187" si="6">((D134/D133)-1)*100</f>
        <v>1.1996674533466756</v>
      </c>
      <c r="G134" s="77">
        <v>21479008.350000001</v>
      </c>
      <c r="H134" s="145">
        <f t="shared" si="5"/>
        <v>-0.20028042850716021</v>
      </c>
    </row>
    <row r="135" spans="1:8" x14ac:dyDescent="0.3">
      <c r="A135" s="159">
        <v>41183</v>
      </c>
      <c r="B135" s="111" t="s">
        <v>2</v>
      </c>
      <c r="C135" s="111" t="s">
        <v>2</v>
      </c>
      <c r="D135" s="77">
        <v>17047261.129999999</v>
      </c>
      <c r="E135" s="149">
        <f t="shared" si="6"/>
        <v>2.811852343914456</v>
      </c>
      <c r="G135" s="77">
        <v>22071206.48</v>
      </c>
      <c r="H135" s="145">
        <f t="shared" si="5"/>
        <v>2.7571018193677466</v>
      </c>
    </row>
    <row r="136" spans="1:8" x14ac:dyDescent="0.3">
      <c r="A136" s="156">
        <v>41275</v>
      </c>
      <c r="B136" s="111" t="s">
        <v>2</v>
      </c>
      <c r="C136" s="111" t="s">
        <v>2</v>
      </c>
      <c r="D136" s="77">
        <v>16420163.74</v>
      </c>
      <c r="E136" s="149">
        <f t="shared" si="6"/>
        <v>-3.6785814754513479</v>
      </c>
      <c r="G136" s="77">
        <v>21025801.07</v>
      </c>
      <c r="H136" s="145">
        <f t="shared" si="5"/>
        <v>-4.7365123014335602</v>
      </c>
    </row>
    <row r="137" spans="1:8" x14ac:dyDescent="0.3">
      <c r="A137" s="157">
        <v>41365</v>
      </c>
      <c r="B137" s="111" t="s">
        <v>2</v>
      </c>
      <c r="C137" s="111" t="s">
        <v>2</v>
      </c>
      <c r="D137" s="77">
        <v>16844478.850000001</v>
      </c>
      <c r="E137" s="149">
        <f t="shared" si="6"/>
        <v>2.5841101021810031</v>
      </c>
      <c r="G137" s="77">
        <v>21893508.370000001</v>
      </c>
      <c r="H137" s="145">
        <f t="shared" si="5"/>
        <v>4.1268691599962937</v>
      </c>
    </row>
    <row r="138" spans="1:8" x14ac:dyDescent="0.3">
      <c r="A138" s="158">
        <v>41456</v>
      </c>
      <c r="B138" s="111" t="s">
        <v>2</v>
      </c>
      <c r="C138" s="111" t="s">
        <v>2</v>
      </c>
      <c r="D138" s="77">
        <v>16981720.879999999</v>
      </c>
      <c r="E138" s="149">
        <f t="shared" si="6"/>
        <v>0.81475972763620508</v>
      </c>
      <c r="G138" s="77">
        <v>21702816.350000001</v>
      </c>
      <c r="H138" s="145">
        <f t="shared" si="5"/>
        <v>-0.87099799985140836</v>
      </c>
    </row>
    <row r="139" spans="1:8" x14ac:dyDescent="0.3">
      <c r="A139" s="159">
        <v>41548</v>
      </c>
      <c r="B139" s="111" t="s">
        <v>2</v>
      </c>
      <c r="C139" s="111" t="s">
        <v>2</v>
      </c>
      <c r="D139" s="77">
        <v>17569659.260000002</v>
      </c>
      <c r="E139" s="149">
        <f t="shared" si="6"/>
        <v>3.4621837454202886</v>
      </c>
      <c r="G139" s="77">
        <v>22268119.77</v>
      </c>
      <c r="H139" s="145">
        <f t="shared" si="5"/>
        <v>2.6047468258652895</v>
      </c>
    </row>
    <row r="140" spans="1:8" x14ac:dyDescent="0.3">
      <c r="A140" s="156">
        <v>41640</v>
      </c>
      <c r="B140" s="111" t="s">
        <v>2</v>
      </c>
      <c r="C140" s="111" t="s">
        <v>2</v>
      </c>
      <c r="D140" s="77">
        <v>17404245.609999999</v>
      </c>
      <c r="E140" s="149">
        <f t="shared" si="6"/>
        <v>-0.94147329525389178</v>
      </c>
      <c r="G140" s="77">
        <v>21547782.390000001</v>
      </c>
      <c r="H140" s="145">
        <f t="shared" si="5"/>
        <v>-3.2348370111177971</v>
      </c>
    </row>
    <row r="141" spans="1:8" x14ac:dyDescent="0.3">
      <c r="A141" s="157">
        <v>41730</v>
      </c>
      <c r="B141" s="111" t="s">
        <v>2</v>
      </c>
      <c r="C141" s="111" t="s">
        <v>2</v>
      </c>
      <c r="D141" s="77">
        <v>18042241.140000001</v>
      </c>
      <c r="E141" s="149">
        <f t="shared" si="6"/>
        <v>3.6657465327507577</v>
      </c>
      <c r="G141" s="77">
        <v>22320155.960000001</v>
      </c>
      <c r="H141" s="145">
        <f t="shared" si="5"/>
        <v>3.5844689537910313</v>
      </c>
    </row>
    <row r="142" spans="1:8" x14ac:dyDescent="0.3">
      <c r="A142" s="158">
        <v>41821</v>
      </c>
      <c r="B142" s="111" t="s">
        <v>2</v>
      </c>
      <c r="C142" s="111" t="s">
        <v>2</v>
      </c>
      <c r="D142" s="77">
        <v>18219506.300000001</v>
      </c>
      <c r="E142" s="149">
        <f t="shared" si="6"/>
        <v>0.98250078038808475</v>
      </c>
      <c r="G142" s="77">
        <v>22258188.359999999</v>
      </c>
      <c r="H142" s="145">
        <f t="shared" si="5"/>
        <v>-0.2776306765555514</v>
      </c>
    </row>
    <row r="143" spans="1:8" x14ac:dyDescent="0.3">
      <c r="A143" s="159">
        <v>41913</v>
      </c>
      <c r="B143" s="111" t="s">
        <v>2</v>
      </c>
      <c r="C143" s="111" t="s">
        <v>2</v>
      </c>
      <c r="D143" s="77">
        <v>18884609.420000002</v>
      </c>
      <c r="E143" s="149">
        <f t="shared" si="6"/>
        <v>3.6505002333680148</v>
      </c>
      <c r="G143" s="77">
        <v>22939645.109999999</v>
      </c>
      <c r="H143" s="145">
        <f t="shared" si="5"/>
        <v>3.0616002478649262</v>
      </c>
    </row>
    <row r="144" spans="1:8" x14ac:dyDescent="0.3">
      <c r="A144" s="156">
        <v>42005</v>
      </c>
      <c r="B144" s="111" t="s">
        <v>2</v>
      </c>
      <c r="C144" s="111" t="s">
        <v>2</v>
      </c>
      <c r="D144" s="77">
        <v>18389552.829999998</v>
      </c>
      <c r="E144" s="149">
        <f t="shared" si="6"/>
        <v>-2.6214817526260648</v>
      </c>
      <c r="G144" s="77">
        <v>22169554.670000002</v>
      </c>
      <c r="H144" s="145">
        <f t="shared" si="5"/>
        <v>-3.3570285691311486</v>
      </c>
    </row>
    <row r="145" spans="1:8" x14ac:dyDescent="0.3">
      <c r="A145" s="157">
        <v>42095</v>
      </c>
      <c r="B145" s="111" t="s">
        <v>2</v>
      </c>
      <c r="C145" s="111" t="s">
        <v>2</v>
      </c>
      <c r="D145" s="77">
        <v>19087521.120000001</v>
      </c>
      <c r="E145" s="149">
        <f t="shared" si="6"/>
        <v>3.7954609144239981</v>
      </c>
      <c r="G145" s="77">
        <v>22843018.010000002</v>
      </c>
      <c r="H145" s="145">
        <f t="shared" si="5"/>
        <v>3.0377847007966086</v>
      </c>
    </row>
    <row r="146" spans="1:8" x14ac:dyDescent="0.3">
      <c r="A146" s="158">
        <v>42186</v>
      </c>
      <c r="B146" s="111" t="s">
        <v>2</v>
      </c>
      <c r="C146" s="111" t="s">
        <v>2</v>
      </c>
      <c r="D146" s="77">
        <v>19467455.940000001</v>
      </c>
      <c r="E146" s="149">
        <f t="shared" si="6"/>
        <v>1.990488013668279</v>
      </c>
      <c r="G146" s="77">
        <v>23011745.780000001</v>
      </c>
      <c r="H146" s="145">
        <f t="shared" si="5"/>
        <v>0.73864044552316432</v>
      </c>
    </row>
    <row r="147" spans="1:8" x14ac:dyDescent="0.3">
      <c r="A147" s="159">
        <v>42278</v>
      </c>
      <c r="B147" s="111" t="s">
        <v>2</v>
      </c>
      <c r="C147" s="111" t="s">
        <v>2</v>
      </c>
      <c r="D147" s="77">
        <v>19969928.809999999</v>
      </c>
      <c r="E147" s="149">
        <f t="shared" si="6"/>
        <v>2.5810915999946449</v>
      </c>
      <c r="G147" s="77">
        <v>23448298.579999998</v>
      </c>
      <c r="H147" s="145">
        <f t="shared" si="5"/>
        <v>1.8970868363208382</v>
      </c>
    </row>
    <row r="148" spans="1:8" x14ac:dyDescent="0.3">
      <c r="A148" s="156">
        <v>42370</v>
      </c>
      <c r="B148" s="111" t="s">
        <v>2</v>
      </c>
      <c r="C148" s="111" t="s">
        <v>2</v>
      </c>
      <c r="D148" s="77">
        <v>19541661.960000001</v>
      </c>
      <c r="E148" s="149">
        <f t="shared" si="6"/>
        <v>-2.1445587216392226</v>
      </c>
      <c r="G148" s="77">
        <v>22537030.23</v>
      </c>
      <c r="H148" s="145">
        <f t="shared" si="5"/>
        <v>-3.8862877274057572</v>
      </c>
    </row>
    <row r="149" spans="1:8" x14ac:dyDescent="0.3">
      <c r="A149" s="157">
        <v>42461</v>
      </c>
      <c r="B149" s="111" t="s">
        <v>2</v>
      </c>
      <c r="C149" s="111" t="s">
        <v>2</v>
      </c>
      <c r="D149" s="77">
        <v>20557131.030000001</v>
      </c>
      <c r="E149" s="149">
        <f t="shared" si="6"/>
        <v>5.1964314605307038</v>
      </c>
      <c r="G149" s="77">
        <v>23359954.699999999</v>
      </c>
      <c r="H149" s="145">
        <f t="shared" si="5"/>
        <v>3.6514326049248869</v>
      </c>
    </row>
    <row r="150" spans="1:8" x14ac:dyDescent="0.3">
      <c r="A150" s="158">
        <v>42552</v>
      </c>
      <c r="B150" s="111" t="s">
        <v>2</v>
      </c>
      <c r="C150" s="111" t="s">
        <v>2</v>
      </c>
      <c r="D150" s="77">
        <v>20921915.84</v>
      </c>
      <c r="E150" s="149">
        <f t="shared" si="6"/>
        <v>1.7744927999322924</v>
      </c>
      <c r="G150" s="77">
        <v>23214541.760000002</v>
      </c>
      <c r="H150" s="145">
        <f t="shared" si="5"/>
        <v>-0.6224881078215394</v>
      </c>
    </row>
    <row r="151" spans="1:8" x14ac:dyDescent="0.3">
      <c r="A151" s="159">
        <v>42644</v>
      </c>
      <c r="B151" s="111" t="s">
        <v>2</v>
      </c>
      <c r="C151" s="111" t="s">
        <v>2</v>
      </c>
      <c r="D151" s="77">
        <v>22014453.210000001</v>
      </c>
      <c r="E151" s="149">
        <f t="shared" si="6"/>
        <v>5.2219757423515256</v>
      </c>
      <c r="G151" s="77">
        <v>23982436.289999999</v>
      </c>
      <c r="H151" s="145">
        <f t="shared" si="5"/>
        <v>3.3078168758994275</v>
      </c>
    </row>
    <row r="152" spans="1:8" x14ac:dyDescent="0.3">
      <c r="A152" s="156">
        <v>42736</v>
      </c>
      <c r="B152" s="111" t="s">
        <v>2</v>
      </c>
      <c r="C152" s="111" t="s">
        <v>2</v>
      </c>
      <c r="D152" s="77">
        <v>21923238.559999999</v>
      </c>
      <c r="E152" s="149">
        <f t="shared" si="6"/>
        <v>-0.41433983905886373</v>
      </c>
      <c r="G152" s="77">
        <v>23306072.300000001</v>
      </c>
      <c r="H152" s="145">
        <f t="shared" si="5"/>
        <v>-2.8202472085041008</v>
      </c>
    </row>
    <row r="153" spans="1:8" x14ac:dyDescent="0.3">
      <c r="A153" s="157">
        <v>42826</v>
      </c>
      <c r="B153" s="111" t="s">
        <v>2</v>
      </c>
      <c r="C153" s="111" t="s">
        <v>2</v>
      </c>
      <c r="D153" s="77">
        <v>22351041.760000002</v>
      </c>
      <c r="E153" s="149">
        <f t="shared" si="6"/>
        <v>1.9513686302741418</v>
      </c>
      <c r="G153" s="77">
        <v>23710327.77</v>
      </c>
      <c r="H153" s="145">
        <f t="shared" si="5"/>
        <v>1.7345499696231448</v>
      </c>
    </row>
    <row r="154" spans="1:8" x14ac:dyDescent="0.3">
      <c r="A154" s="158">
        <v>42917</v>
      </c>
      <c r="B154" s="111" t="s">
        <v>2</v>
      </c>
      <c r="C154" s="111" t="s">
        <v>2</v>
      </c>
      <c r="D154" s="77">
        <v>22424376.829999998</v>
      </c>
      <c r="E154" s="149">
        <f t="shared" si="6"/>
        <v>0.32810582516666909</v>
      </c>
      <c r="G154" s="77">
        <v>23491265.5</v>
      </c>
      <c r="H154" s="145">
        <f t="shared" si="5"/>
        <v>-0.92391076211596479</v>
      </c>
    </row>
    <row r="155" spans="1:8" ht="15.75" customHeight="1" x14ac:dyDescent="0.3">
      <c r="A155" s="159">
        <v>43009</v>
      </c>
      <c r="B155" s="111" t="s">
        <v>2</v>
      </c>
      <c r="C155" s="111" t="s">
        <v>2</v>
      </c>
      <c r="D155" s="77">
        <v>23446183.870000001</v>
      </c>
      <c r="E155" s="149">
        <f t="shared" si="6"/>
        <v>4.5566797585786079</v>
      </c>
      <c r="G155" s="77">
        <v>24328763.690000001</v>
      </c>
      <c r="H155" s="145">
        <f t="shared" si="5"/>
        <v>3.5651471820451697</v>
      </c>
    </row>
    <row r="156" spans="1:8" x14ac:dyDescent="0.3">
      <c r="A156" s="156">
        <v>43101</v>
      </c>
      <c r="B156" s="111" t="s">
        <v>2</v>
      </c>
      <c r="C156" s="111" t="s">
        <v>2</v>
      </c>
      <c r="D156" s="77">
        <v>23181560.780000001</v>
      </c>
      <c r="E156" s="149">
        <f t="shared" si="6"/>
        <v>-1.1286403427834268</v>
      </c>
      <c r="G156" s="77">
        <v>23568377.989999998</v>
      </c>
      <c r="H156" s="145">
        <f t="shared" si="5"/>
        <v>-3.1254596809312973</v>
      </c>
    </row>
    <row r="157" spans="1:8" x14ac:dyDescent="0.3">
      <c r="A157" s="157">
        <v>43191</v>
      </c>
      <c r="B157" s="111" t="s">
        <v>2</v>
      </c>
      <c r="C157" s="111" t="s">
        <v>2</v>
      </c>
      <c r="D157" s="77">
        <v>24136849.690000001</v>
      </c>
      <c r="E157" s="149">
        <f t="shared" si="6"/>
        <v>4.120899878424833</v>
      </c>
      <c r="G157" s="77">
        <v>24395720.48</v>
      </c>
      <c r="H157" s="145">
        <f t="shared" si="5"/>
        <v>3.5103921464219701</v>
      </c>
    </row>
    <row r="158" spans="1:8" x14ac:dyDescent="0.3">
      <c r="A158" s="158">
        <v>43282</v>
      </c>
      <c r="B158" s="111" t="s">
        <v>2</v>
      </c>
      <c r="C158" s="111" t="s">
        <v>2</v>
      </c>
      <c r="D158" s="77">
        <v>24262575.710000001</v>
      </c>
      <c r="E158" s="149">
        <f t="shared" si="6"/>
        <v>0.52088827504315205</v>
      </c>
      <c r="G158" s="77">
        <v>24137288.449999999</v>
      </c>
      <c r="H158" s="145">
        <f t="shared" si="5"/>
        <v>-1.0593334606037508</v>
      </c>
    </row>
    <row r="159" spans="1:8" x14ac:dyDescent="0.3">
      <c r="A159" s="159">
        <v>43374</v>
      </c>
      <c r="B159" s="111" t="s">
        <v>2</v>
      </c>
      <c r="C159" s="111" t="s">
        <v>2</v>
      </c>
      <c r="D159" s="77">
        <v>25125695.32</v>
      </c>
      <c r="E159" s="149">
        <f t="shared" si="6"/>
        <v>3.5574113000882202</v>
      </c>
      <c r="G159" s="77">
        <v>24605294.57</v>
      </c>
      <c r="H159" s="145">
        <f t="shared" si="5"/>
        <v>1.9389341142003857</v>
      </c>
    </row>
    <row r="160" spans="1:8" x14ac:dyDescent="0.3">
      <c r="A160" s="156">
        <v>43466</v>
      </c>
      <c r="B160" s="111" t="s">
        <v>2</v>
      </c>
      <c r="C160" s="111" t="s">
        <v>2</v>
      </c>
      <c r="D160" s="77">
        <v>24545487.370000001</v>
      </c>
      <c r="E160" s="149">
        <f t="shared" si="6"/>
        <v>-2.3092214667514321</v>
      </c>
      <c r="G160" s="77">
        <v>23790639.300000001</v>
      </c>
      <c r="H160" s="145">
        <f t="shared" si="5"/>
        <v>-3.3108941967037731</v>
      </c>
    </row>
    <row r="161" spans="1:8" x14ac:dyDescent="0.3">
      <c r="A161" s="157">
        <v>43556</v>
      </c>
      <c r="B161" s="111" t="s">
        <v>2</v>
      </c>
      <c r="C161" s="111" t="s">
        <v>2</v>
      </c>
      <c r="D161" s="77">
        <v>25036529.879999999</v>
      </c>
      <c r="E161" s="149">
        <f t="shared" si="6"/>
        <v>2.0005408839433469</v>
      </c>
      <c r="G161" s="77">
        <v>24154852.039999999</v>
      </c>
      <c r="H161" s="145">
        <f t="shared" si="5"/>
        <v>1.5309077465606391</v>
      </c>
    </row>
    <row r="162" spans="1:8" x14ac:dyDescent="0.3">
      <c r="A162" s="158">
        <v>43647</v>
      </c>
      <c r="B162" s="111" t="s">
        <v>2</v>
      </c>
      <c r="C162" s="111" t="s">
        <v>2</v>
      </c>
      <c r="D162" s="77">
        <v>25182903.649999999</v>
      </c>
      <c r="E162" s="149">
        <f t="shared" si="6"/>
        <v>0.58464080566105192</v>
      </c>
      <c r="G162" s="77">
        <v>24024898.629999999</v>
      </c>
      <c r="H162" s="145">
        <f t="shared" si="5"/>
        <v>-0.53800126692890027</v>
      </c>
    </row>
    <row r="163" spans="1:8" x14ac:dyDescent="0.3">
      <c r="A163" s="159">
        <v>43739</v>
      </c>
      <c r="B163" s="111" t="s">
        <v>2</v>
      </c>
      <c r="C163" s="111" t="s">
        <v>2</v>
      </c>
      <c r="D163" s="77">
        <v>25722372.329999998</v>
      </c>
      <c r="E163" s="149">
        <f t="shared" si="6"/>
        <v>2.1422020569895617</v>
      </c>
      <c r="G163" s="77">
        <v>24356533.57</v>
      </c>
      <c r="H163" s="145">
        <f t="shared" si="5"/>
        <v>1.3803801843554453</v>
      </c>
    </row>
    <row r="164" spans="1:8" x14ac:dyDescent="0.3">
      <c r="A164" s="156">
        <v>43831</v>
      </c>
      <c r="B164" s="111" t="s">
        <v>2</v>
      </c>
      <c r="C164" s="111" t="s">
        <v>2</v>
      </c>
      <c r="D164" s="77">
        <v>25329437.370000001</v>
      </c>
      <c r="E164" s="149">
        <f t="shared" si="6"/>
        <v>-1.5276000011154367</v>
      </c>
      <c r="G164" s="77">
        <v>23449851.559999999</v>
      </c>
      <c r="H164" s="145">
        <f t="shared" si="5"/>
        <v>-3.7225412532297497</v>
      </c>
    </row>
    <row r="165" spans="1:8" x14ac:dyDescent="0.3">
      <c r="A165" s="157">
        <v>43922</v>
      </c>
      <c r="B165" s="111" t="s">
        <v>2</v>
      </c>
      <c r="C165" s="111" t="s">
        <v>2</v>
      </c>
      <c r="D165" s="77">
        <v>20799029.43</v>
      </c>
      <c r="E165" s="149">
        <f t="shared" si="6"/>
        <v>-17.885939880235092</v>
      </c>
      <c r="G165" s="77">
        <v>19252778.620000001</v>
      </c>
      <c r="H165" s="145">
        <f t="shared" si="5"/>
        <v>-17.898078924982318</v>
      </c>
    </row>
    <row r="166" spans="1:8" x14ac:dyDescent="0.3">
      <c r="A166" s="158">
        <v>44013</v>
      </c>
      <c r="B166" s="111" t="s">
        <v>2</v>
      </c>
      <c r="C166" s="111" t="s">
        <v>2</v>
      </c>
      <c r="D166" s="77">
        <v>24267753.190000001</v>
      </c>
      <c r="E166" s="149">
        <f t="shared" si="6"/>
        <v>16.677334736575734</v>
      </c>
      <c r="G166" s="77">
        <v>22072295.699999999</v>
      </c>
      <c r="H166" s="145">
        <f t="shared" si="5"/>
        <v>14.644728096915083</v>
      </c>
    </row>
    <row r="167" spans="1:8" x14ac:dyDescent="0.3">
      <c r="A167" s="159">
        <v>44105</v>
      </c>
      <c r="B167" s="111" t="s">
        <v>2</v>
      </c>
      <c r="C167" s="111" t="s">
        <v>2</v>
      </c>
      <c r="D167" s="77">
        <v>25950812.539999999</v>
      </c>
      <c r="E167" s="149">
        <f t="shared" si="6"/>
        <v>6.9353736080253858</v>
      </c>
      <c r="G167" s="77">
        <v>23504813.16</v>
      </c>
      <c r="H167" s="145">
        <f t="shared" si="5"/>
        <v>6.4901153893113239</v>
      </c>
    </row>
    <row r="168" spans="1:8" x14ac:dyDescent="0.3">
      <c r="A168" s="156">
        <v>44197</v>
      </c>
      <c r="B168" s="111" t="s">
        <v>2</v>
      </c>
      <c r="C168" s="111" t="s">
        <v>2</v>
      </c>
      <c r="D168" s="77">
        <v>25662775.09</v>
      </c>
      <c r="E168" s="149">
        <f t="shared" si="6"/>
        <v>-1.1099361515406247</v>
      </c>
      <c r="G168" s="77">
        <v>22841373.390000001</v>
      </c>
      <c r="H168" s="145">
        <f t="shared" si="5"/>
        <v>-2.8225698519017683</v>
      </c>
    </row>
    <row r="169" spans="1:8" x14ac:dyDescent="0.3">
      <c r="A169" s="157">
        <v>44287</v>
      </c>
      <c r="B169" s="111" t="s">
        <v>2</v>
      </c>
      <c r="C169" s="111" t="s">
        <v>2</v>
      </c>
      <c r="D169" s="77">
        <v>26635791</v>
      </c>
      <c r="E169" s="149">
        <f t="shared" si="6"/>
        <v>3.7915459516268513</v>
      </c>
      <c r="G169" s="77">
        <v>23623591.379999999</v>
      </c>
      <c r="H169" s="145">
        <f t="shared" si="5"/>
        <v>3.4245663631699896</v>
      </c>
    </row>
    <row r="170" spans="1:8" x14ac:dyDescent="0.3">
      <c r="A170" s="158">
        <v>44378</v>
      </c>
      <c r="B170" s="111" t="s">
        <v>2</v>
      </c>
      <c r="C170" s="111" t="s">
        <v>2</v>
      </c>
      <c r="D170" s="77">
        <v>26611648.210000001</v>
      </c>
      <c r="E170" s="149">
        <f t="shared" si="6"/>
        <v>-9.0640409364972641E-2</v>
      </c>
      <c r="G170" s="77">
        <v>23204689.859999999</v>
      </c>
      <c r="H170" s="145">
        <f t="shared" si="5"/>
        <v>-1.7732338545046411</v>
      </c>
    </row>
    <row r="171" spans="1:8" x14ac:dyDescent="0.3">
      <c r="A171" s="159">
        <v>44470</v>
      </c>
      <c r="B171" s="111" t="s">
        <v>2</v>
      </c>
      <c r="C171" s="111" t="s">
        <v>2</v>
      </c>
      <c r="D171" s="77">
        <v>27849919.260000002</v>
      </c>
      <c r="E171" s="149">
        <f t="shared" si="6"/>
        <v>4.6531167112553673</v>
      </c>
      <c r="G171" s="77">
        <v>23949669.82</v>
      </c>
      <c r="H171" s="145">
        <f t="shared" si="5"/>
        <v>3.2104715231906278</v>
      </c>
    </row>
    <row r="172" spans="1:8" x14ac:dyDescent="0.3">
      <c r="A172" s="156">
        <v>44562</v>
      </c>
      <c r="B172" s="111" t="s">
        <v>2</v>
      </c>
      <c r="C172" s="111" t="s">
        <v>2</v>
      </c>
      <c r="D172" s="77">
        <v>27954717.870000001</v>
      </c>
      <c r="E172" s="149">
        <f t="shared" si="6"/>
        <v>0.37629771570115711</v>
      </c>
      <c r="G172" s="77">
        <v>23441641.16</v>
      </c>
      <c r="H172" s="145">
        <f t="shared" si="5"/>
        <v>-2.1212345047686321</v>
      </c>
    </row>
    <row r="173" spans="1:8" x14ac:dyDescent="0.3">
      <c r="A173" s="157">
        <v>44652</v>
      </c>
      <c r="B173" s="111" t="s">
        <v>2</v>
      </c>
      <c r="C173" s="111" t="s">
        <v>2</v>
      </c>
      <c r="D173" s="77">
        <v>29440214.27</v>
      </c>
      <c r="E173" s="149">
        <f t="shared" si="6"/>
        <v>5.3139380869738018</v>
      </c>
      <c r="G173" s="77">
        <v>24309483.670000002</v>
      </c>
      <c r="H173" s="145">
        <f t="shared" si="5"/>
        <v>3.7021405799900098</v>
      </c>
    </row>
    <row r="174" spans="1:8" x14ac:dyDescent="0.3">
      <c r="A174" s="158">
        <v>44743</v>
      </c>
      <c r="B174" s="111" t="s">
        <v>2</v>
      </c>
      <c r="C174" s="111" t="s">
        <v>2</v>
      </c>
      <c r="D174" s="77">
        <v>29744393.699999999</v>
      </c>
      <c r="E174" s="149">
        <f t="shared" si="6"/>
        <v>1.0332106526478757</v>
      </c>
      <c r="G174" s="77">
        <v>24288808.43</v>
      </c>
      <c r="H174" s="145">
        <f t="shared" si="5"/>
        <v>-8.5050099297323545E-2</v>
      </c>
    </row>
    <row r="175" spans="1:8" x14ac:dyDescent="0.3">
      <c r="A175" s="159">
        <v>44835</v>
      </c>
      <c r="B175" s="111" t="s">
        <v>2</v>
      </c>
      <c r="C175" s="111" t="s">
        <v>2</v>
      </c>
      <c r="D175" s="77">
        <v>30962708.649999999</v>
      </c>
      <c r="E175" s="149">
        <f t="shared" si="6"/>
        <v>4.0959481719071045</v>
      </c>
      <c r="G175" s="77">
        <v>25052440.73</v>
      </c>
      <c r="H175" s="145">
        <f t="shared" si="5"/>
        <v>3.1439677339494709</v>
      </c>
    </row>
    <row r="176" spans="1:8" x14ac:dyDescent="0.3">
      <c r="A176" s="156">
        <v>44927</v>
      </c>
      <c r="B176" s="111" t="s">
        <v>2</v>
      </c>
      <c r="C176" s="111" t="s">
        <v>2</v>
      </c>
      <c r="D176" s="77">
        <v>30497488.359999999</v>
      </c>
      <c r="E176" s="149">
        <f t="shared" si="6"/>
        <v>-1.5025180621592638</v>
      </c>
      <c r="G176" s="77">
        <v>24350655.219999999</v>
      </c>
      <c r="H176" s="145">
        <f t="shared" si="5"/>
        <v>-2.80126602259404</v>
      </c>
    </row>
    <row r="177" spans="1:12" x14ac:dyDescent="0.3">
      <c r="A177" s="157">
        <v>45017</v>
      </c>
      <c r="B177" s="111" t="s">
        <v>2</v>
      </c>
      <c r="C177" s="111" t="s">
        <v>2</v>
      </c>
      <c r="D177" s="77">
        <v>31664814.050000001</v>
      </c>
      <c r="E177" s="149">
        <f t="shared" si="6"/>
        <v>3.8276125437629371</v>
      </c>
      <c r="G177" s="77">
        <v>25155913.809999999</v>
      </c>
      <c r="H177" s="145">
        <f t="shared" si="5"/>
        <v>3.3069278125157586</v>
      </c>
    </row>
    <row r="178" spans="1:12" x14ac:dyDescent="0.3">
      <c r="A178" s="158">
        <v>45108</v>
      </c>
      <c r="B178" s="111" t="s">
        <v>2</v>
      </c>
      <c r="C178" s="111" t="s">
        <v>2</v>
      </c>
      <c r="D178" s="77">
        <v>32189998.890000001</v>
      </c>
      <c r="E178" s="149">
        <f t="shared" si="6"/>
        <v>1.6585754748810855</v>
      </c>
      <c r="G178" s="77">
        <v>25166520.579999998</v>
      </c>
      <c r="H178" s="145">
        <f t="shared" si="5"/>
        <v>4.2164121248422504E-2</v>
      </c>
    </row>
    <row r="179" spans="1:12" x14ac:dyDescent="0.3">
      <c r="A179" s="159">
        <v>45200</v>
      </c>
      <c r="B179" s="111" t="s">
        <v>2</v>
      </c>
      <c r="C179" s="111" t="s">
        <v>2</v>
      </c>
      <c r="D179" s="77">
        <v>33390950.719999999</v>
      </c>
      <c r="E179" s="149">
        <f t="shared" si="6"/>
        <v>3.7308228375648733</v>
      </c>
      <c r="G179" s="77">
        <v>25675317.329999998</v>
      </c>
      <c r="H179" s="145">
        <f t="shared" si="5"/>
        <v>2.021720676017269</v>
      </c>
    </row>
    <row r="180" spans="1:12" x14ac:dyDescent="0.3">
      <c r="A180" s="156">
        <v>45292</v>
      </c>
      <c r="B180" s="111" t="s">
        <v>2</v>
      </c>
      <c r="C180" s="111" t="s">
        <v>2</v>
      </c>
      <c r="D180" s="77">
        <v>32172775.32</v>
      </c>
      <c r="E180" s="149">
        <f t="shared" si="6"/>
        <v>-3.6482201726300456</v>
      </c>
      <c r="G180" s="77">
        <v>24721687.629999999</v>
      </c>
      <c r="H180" s="145">
        <f t="shared" si="5"/>
        <v>-3.7141885638380945</v>
      </c>
    </row>
    <row r="181" spans="1:12" x14ac:dyDescent="0.3">
      <c r="A181" s="157">
        <v>45383</v>
      </c>
      <c r="B181" s="111" t="s">
        <v>2</v>
      </c>
      <c r="C181" s="111" t="s">
        <v>2</v>
      </c>
      <c r="D181" s="77">
        <v>33974584.350000001</v>
      </c>
      <c r="E181" s="149">
        <f t="shared" si="6"/>
        <v>5.6004152954747477</v>
      </c>
      <c r="G181" s="77">
        <v>25717865.359999999</v>
      </c>
      <c r="H181" s="145">
        <f t="shared" si="5"/>
        <v>4.0295700880514707</v>
      </c>
    </row>
    <row r="182" spans="1:12" x14ac:dyDescent="0.3">
      <c r="A182" s="158">
        <v>45474</v>
      </c>
      <c r="B182" s="111" t="s">
        <v>2</v>
      </c>
      <c r="C182" s="111" t="s">
        <v>2</v>
      </c>
      <c r="D182" s="77">
        <v>34412849.200000003</v>
      </c>
      <c r="E182" s="149">
        <f t="shared" si="6"/>
        <v>1.2899785483321269</v>
      </c>
      <c r="G182" s="77">
        <v>25574159.18</v>
      </c>
      <c r="H182" s="145">
        <f t="shared" si="5"/>
        <v>-0.55877957983057058</v>
      </c>
    </row>
    <row r="183" spans="1:12" x14ac:dyDescent="0.3">
      <c r="A183" s="159">
        <v>45566</v>
      </c>
      <c r="B183" s="111" t="s">
        <v>2</v>
      </c>
      <c r="C183" s="111" t="s">
        <v>2</v>
      </c>
      <c r="D183" s="77">
        <v>35361827.119999997</v>
      </c>
      <c r="E183" s="149">
        <f t="shared" si="6"/>
        <v>2.7576267064802984</v>
      </c>
      <c r="G183" s="77">
        <v>25767095.719999999</v>
      </c>
      <c r="H183" s="145">
        <f t="shared" si="5"/>
        <v>0.75441987610245231</v>
      </c>
    </row>
    <row r="184" spans="1:12" x14ac:dyDescent="0.3">
      <c r="A184" s="156">
        <v>45658</v>
      </c>
      <c r="B184" s="111" t="s">
        <v>2</v>
      </c>
      <c r="C184" s="111" t="s">
        <v>2</v>
      </c>
      <c r="D184" s="77">
        <v>34666409.350000001</v>
      </c>
      <c r="E184" s="149">
        <f t="shared" si="6"/>
        <v>-1.9665775969100907</v>
      </c>
      <c r="G184" s="77">
        <v>24932209.25</v>
      </c>
      <c r="H184" s="145">
        <f t="shared" si="5"/>
        <v>-3.2401263963636184</v>
      </c>
      <c r="J184" s="77"/>
      <c r="K184" s="77"/>
      <c r="L184" s="77"/>
    </row>
    <row r="185" spans="1:12" x14ac:dyDescent="0.3">
      <c r="A185" s="157">
        <v>45748</v>
      </c>
      <c r="B185" s="111" t="s">
        <v>2</v>
      </c>
      <c r="C185" s="111" t="s">
        <v>2</v>
      </c>
      <c r="D185" s="77">
        <v>35800605.490000002</v>
      </c>
      <c r="E185" s="149">
        <f t="shared" si="6"/>
        <v>3.2717439194492215</v>
      </c>
      <c r="G185" s="77">
        <v>25730206.129999999</v>
      </c>
      <c r="H185" s="145">
        <f t="shared" si="5"/>
        <v>3.2006665434191284</v>
      </c>
    </row>
    <row r="186" spans="1:12" x14ac:dyDescent="0.3">
      <c r="A186" s="158">
        <v>45839</v>
      </c>
      <c r="B186" s="111" t="s">
        <v>2</v>
      </c>
      <c r="C186" s="111" t="s">
        <v>2</v>
      </c>
      <c r="D186" s="77">
        <v>35919801.630000003</v>
      </c>
      <c r="E186" s="149">
        <f t="shared" si="6"/>
        <v>0.33294448059906223</v>
      </c>
      <c r="G186" s="77">
        <v>25775206.129999954</v>
      </c>
      <c r="H186" s="145">
        <f t="shared" si="5"/>
        <v>0.17489171976545759</v>
      </c>
    </row>
    <row r="187" spans="1:12" x14ac:dyDescent="0.3">
      <c r="A187" s="160">
        <v>45931</v>
      </c>
      <c r="B187" s="153" t="s">
        <v>2</v>
      </c>
      <c r="C187" s="153" t="s">
        <v>2</v>
      </c>
      <c r="D187" s="78">
        <v>35047700</v>
      </c>
      <c r="E187" s="154">
        <f t="shared" si="6"/>
        <v>-2.4279132690744887</v>
      </c>
      <c r="F187" s="7"/>
      <c r="G187" s="78">
        <v>25798961.201634999</v>
      </c>
      <c r="H187" s="155">
        <f t="shared" si="5"/>
        <v>9.2162489468505804E-2</v>
      </c>
      <c r="J187" s="30"/>
    </row>
    <row r="188" spans="1:12" x14ac:dyDescent="0.3">
      <c r="J188" s="77"/>
    </row>
    <row r="189" spans="1:12" x14ac:dyDescent="0.3">
      <c r="B189" s="397" t="s">
        <v>7</v>
      </c>
      <c r="C189" s="398"/>
      <c r="D189" s="398"/>
      <c r="E189" s="398"/>
    </row>
    <row r="190" spans="1:12" x14ac:dyDescent="0.3">
      <c r="B190" s="397"/>
      <c r="C190" s="398"/>
      <c r="D190" s="398"/>
      <c r="E190" s="398"/>
    </row>
  </sheetData>
  <mergeCells count="9">
    <mergeCell ref="I55:K59"/>
    <mergeCell ref="G1:G3"/>
    <mergeCell ref="H1:H3"/>
    <mergeCell ref="B189:E190"/>
    <mergeCell ref="A1:A3"/>
    <mergeCell ref="B1:B3"/>
    <mergeCell ref="C1:C3"/>
    <mergeCell ref="D1:D3"/>
    <mergeCell ref="E1:E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4"/>
  <sheetViews>
    <sheetView workbookViewId="0">
      <selection activeCell="F11" sqref="F11"/>
    </sheetView>
  </sheetViews>
  <sheetFormatPr baseColWidth="10" defaultRowHeight="15.6" x14ac:dyDescent="0.3"/>
  <cols>
    <col min="1" max="1" width="11.5546875" style="5"/>
    <col min="2" max="2" width="10.77734375" style="5" customWidth="1"/>
    <col min="3" max="3" width="13.5546875" style="5" customWidth="1"/>
    <col min="4" max="5" width="11.77734375" style="5" customWidth="1"/>
    <col min="6" max="6" width="13.21875" style="5" customWidth="1"/>
    <col min="7" max="7" width="11" style="5" customWidth="1"/>
    <col min="8" max="8" width="5.5546875" style="5" customWidth="1"/>
    <col min="9" max="9" width="12.88671875" style="5" customWidth="1"/>
    <col min="10" max="10" width="11.109375" style="5" customWidth="1"/>
    <col min="11" max="11" width="4.77734375" style="5" customWidth="1"/>
    <col min="12" max="12" width="11.5546875" style="5"/>
    <col min="13" max="13" width="12.6640625" style="5" bestFit="1" customWidth="1"/>
    <col min="14" max="14" width="13.109375" style="5" customWidth="1"/>
    <col min="15" max="16" width="11.5546875" style="5"/>
    <col min="17" max="17" width="19.77734375" style="5" customWidth="1"/>
    <col min="18" max="20" width="11.5546875" style="5"/>
    <col min="21" max="21" width="11.109375" style="5" customWidth="1"/>
    <col min="22" max="22" width="11.5546875" style="5"/>
    <col min="23" max="23" width="8.44140625" style="5" customWidth="1"/>
    <col min="24" max="24" width="11.5546875" style="5"/>
    <col min="25" max="25" width="15.33203125" style="5" customWidth="1"/>
    <col min="26" max="16384" width="11.5546875" style="5"/>
  </cols>
  <sheetData>
    <row r="2" spans="1:25" ht="15.6" customHeight="1" x14ac:dyDescent="0.3">
      <c r="R2" s="25" t="s">
        <v>246</v>
      </c>
    </row>
    <row r="3" spans="1:25" ht="15.6" customHeight="1" x14ac:dyDescent="0.3">
      <c r="B3" s="410" t="s">
        <v>82</v>
      </c>
      <c r="C3" s="82" t="s">
        <v>93</v>
      </c>
      <c r="D3" s="82" t="s">
        <v>92</v>
      </c>
      <c r="E3" s="82" t="s">
        <v>94</v>
      </c>
      <c r="F3" s="82" t="s">
        <v>88</v>
      </c>
      <c r="G3" s="410" t="s">
        <v>89</v>
      </c>
      <c r="I3" s="412" t="s">
        <v>90</v>
      </c>
      <c r="J3" s="412" t="s">
        <v>91</v>
      </c>
      <c r="L3" s="411" t="s">
        <v>98</v>
      </c>
      <c r="M3" s="411"/>
      <c r="N3" s="411"/>
      <c r="O3" s="411"/>
      <c r="P3" s="85"/>
      <c r="R3" s="403"/>
      <c r="S3" s="403" t="s">
        <v>228</v>
      </c>
      <c r="T3" s="403" t="s">
        <v>229</v>
      </c>
      <c r="U3" s="403" t="s">
        <v>230</v>
      </c>
      <c r="V3" s="403" t="s">
        <v>231</v>
      </c>
      <c r="W3" s="403" t="s">
        <v>232</v>
      </c>
      <c r="X3" s="403" t="s">
        <v>233</v>
      </c>
      <c r="Y3" s="403" t="s">
        <v>234</v>
      </c>
    </row>
    <row r="4" spans="1:25" x14ac:dyDescent="0.3">
      <c r="B4" s="410"/>
      <c r="C4" s="82"/>
      <c r="D4" s="82"/>
      <c r="E4" s="82"/>
      <c r="F4" s="82"/>
      <c r="G4" s="410"/>
      <c r="I4" s="412"/>
      <c r="J4" s="412"/>
      <c r="L4" s="407" t="s">
        <v>103</v>
      </c>
      <c r="M4" s="407"/>
      <c r="N4" s="407"/>
      <c r="O4" s="407"/>
      <c r="P4" s="85"/>
      <c r="R4" s="404"/>
      <c r="S4" s="404"/>
      <c r="T4" s="404"/>
      <c r="U4" s="404"/>
      <c r="V4" s="404"/>
      <c r="W4" s="404"/>
      <c r="X4" s="404"/>
      <c r="Y4" s="404"/>
    </row>
    <row r="5" spans="1:25" x14ac:dyDescent="0.3">
      <c r="A5" s="81">
        <v>1909</v>
      </c>
      <c r="B5" s="87">
        <v>2643</v>
      </c>
      <c r="C5" s="53"/>
      <c r="D5" s="88">
        <v>15912.72792861782</v>
      </c>
      <c r="E5" s="65"/>
      <c r="F5" s="89">
        <f>(B5/D5)*100</f>
        <v>16.609345750496793</v>
      </c>
      <c r="G5" s="84"/>
      <c r="I5" s="93">
        <v>131.44</v>
      </c>
      <c r="J5" s="94">
        <v>8.5563263957713964</v>
      </c>
      <c r="L5" s="407"/>
      <c r="M5" s="407"/>
      <c r="N5" s="407"/>
      <c r="O5" s="407"/>
      <c r="P5" s="82"/>
      <c r="R5" s="405"/>
      <c r="S5" s="405"/>
      <c r="T5" s="405"/>
      <c r="U5" s="405"/>
      <c r="V5" s="405"/>
      <c r="W5" s="405"/>
      <c r="X5" s="405"/>
      <c r="Y5" s="405"/>
    </row>
    <row r="6" spans="1:25" x14ac:dyDescent="0.3">
      <c r="A6" s="81">
        <v>1910</v>
      </c>
      <c r="B6" s="87">
        <v>3100</v>
      </c>
      <c r="C6" s="10">
        <f t="shared" ref="C6:C17" si="0">((B6/B5)-1)*100</f>
        <v>17.290957245554296</v>
      </c>
      <c r="D6" s="88">
        <v>16054.32148959418</v>
      </c>
      <c r="E6" s="10">
        <f t="shared" ref="E6:E17" si="1">((D6/D5)-1)*100</f>
        <v>0.88981324642467552</v>
      </c>
      <c r="F6" s="89">
        <f>(B6/D6)*100</f>
        <v>19.30944264451977</v>
      </c>
      <c r="G6" s="84"/>
      <c r="I6" s="93">
        <v>153.16999999999999</v>
      </c>
      <c r="J6" s="94">
        <v>16.532258064516125</v>
      </c>
      <c r="K6" s="65"/>
      <c r="L6" s="407" t="s">
        <v>95</v>
      </c>
      <c r="M6" s="407"/>
      <c r="N6" s="407"/>
      <c r="O6" s="407"/>
      <c r="R6" s="217">
        <v>1911</v>
      </c>
      <c r="S6" s="10">
        <v>155.19999999999999</v>
      </c>
      <c r="T6" s="10">
        <v>1.6999999999999904</v>
      </c>
      <c r="U6" s="10">
        <v>0</v>
      </c>
      <c r="V6" s="10">
        <v>183.8</v>
      </c>
      <c r="W6" s="10">
        <v>3.2</v>
      </c>
      <c r="X6" s="229">
        <v>0.54</v>
      </c>
      <c r="Y6" s="229">
        <v>0.61</v>
      </c>
    </row>
    <row r="7" spans="1:25" x14ac:dyDescent="0.3">
      <c r="A7" s="81">
        <v>1911</v>
      </c>
      <c r="B7" s="67">
        <f t="shared" ref="B7:B16" si="2">(D7*F7)/100</f>
        <v>3161.7565254292613</v>
      </c>
      <c r="C7" s="10">
        <f t="shared" si="0"/>
        <v>1.9921459815890774</v>
      </c>
      <c r="D7" s="41">
        <v>16327.24495491728</v>
      </c>
      <c r="E7" s="10">
        <f t="shared" si="1"/>
        <v>1.6999999999999904</v>
      </c>
      <c r="F7" s="86">
        <f t="shared" ref="F7:F16" si="3">F6*(1+(G7/100))</f>
        <v>19.364911435820865</v>
      </c>
      <c r="G7" s="96">
        <v>0.28726251877000397</v>
      </c>
      <c r="I7" s="93">
        <v>153.61000000000001</v>
      </c>
      <c r="J7" s="94">
        <f t="shared" ref="J7:J17" si="4">((I7/I6)-1)*100</f>
        <v>0.28726251877000397</v>
      </c>
      <c r="K7" s="65"/>
      <c r="L7" s="407"/>
      <c r="M7" s="407"/>
      <c r="N7" s="407"/>
      <c r="O7" s="407"/>
      <c r="R7" s="217">
        <v>1912</v>
      </c>
      <c r="S7" s="10">
        <v>157.80000000000001</v>
      </c>
      <c r="T7" s="10">
        <v>1.6999999999999904</v>
      </c>
      <c r="U7" s="10">
        <v>2.4</v>
      </c>
      <c r="V7" s="10">
        <v>194.4</v>
      </c>
      <c r="W7" s="10">
        <v>5.8</v>
      </c>
      <c r="X7" s="229">
        <v>0.62</v>
      </c>
      <c r="Y7" s="229">
        <v>0.74</v>
      </c>
    </row>
    <row r="8" spans="1:25" x14ac:dyDescent="0.3">
      <c r="A8" s="81">
        <v>1912</v>
      </c>
      <c r="B8" s="67">
        <f t="shared" si="2"/>
        <v>3273.6999138277724</v>
      </c>
      <c r="C8" s="10">
        <f t="shared" si="0"/>
        <v>3.5405442354013328</v>
      </c>
      <c r="D8" s="41">
        <v>16604.808119150872</v>
      </c>
      <c r="E8" s="10">
        <f t="shared" si="1"/>
        <v>1.6999999999999904</v>
      </c>
      <c r="F8" s="86">
        <f t="shared" si="3"/>
        <v>19.715373344495962</v>
      </c>
      <c r="G8" s="96">
        <v>1.8097780092441784</v>
      </c>
      <c r="I8" s="93">
        <v>156.38999999999999</v>
      </c>
      <c r="J8" s="94">
        <f t="shared" si="4"/>
        <v>1.8097780092441784</v>
      </c>
      <c r="K8" s="65"/>
      <c r="L8" s="407" t="s">
        <v>102</v>
      </c>
      <c r="M8" s="407"/>
      <c r="N8" s="407"/>
      <c r="O8" s="407"/>
      <c r="R8" s="217">
        <v>1913</v>
      </c>
      <c r="S8" s="10">
        <v>157.69999999999999</v>
      </c>
      <c r="T8" s="10">
        <v>-0.10000000000000009</v>
      </c>
      <c r="U8" s="10">
        <v>2.2999999999999998</v>
      </c>
      <c r="V8" s="10">
        <v>202</v>
      </c>
      <c r="W8" s="10">
        <v>3.9</v>
      </c>
      <c r="X8" s="229">
        <v>0.61</v>
      </c>
      <c r="Y8" s="229">
        <v>0.95</v>
      </c>
    </row>
    <row r="9" spans="1:25" x14ac:dyDescent="0.3">
      <c r="A9" s="81">
        <v>1913</v>
      </c>
      <c r="B9" s="67">
        <f t="shared" si="2"/>
        <v>3319.7785117900039</v>
      </c>
      <c r="C9" s="10">
        <f t="shared" si="0"/>
        <v>1.4075388451947113</v>
      </c>
      <c r="D9" s="41">
        <v>16588.203311031721</v>
      </c>
      <c r="E9" s="10">
        <f t="shared" si="1"/>
        <v>-0.10000000000000009</v>
      </c>
      <c r="F9" s="86">
        <f t="shared" si="3"/>
        <v>20.012887770565474</v>
      </c>
      <c r="G9" s="96">
        <v>1.5090478930878115</v>
      </c>
      <c r="I9" s="93">
        <v>158.75</v>
      </c>
      <c r="J9" s="94">
        <f t="shared" si="4"/>
        <v>1.5090478930878115</v>
      </c>
      <c r="K9" s="65"/>
      <c r="L9" s="407"/>
      <c r="M9" s="407"/>
      <c r="N9" s="407"/>
      <c r="O9" s="407"/>
      <c r="R9" s="217">
        <v>1914</v>
      </c>
      <c r="S9" s="10">
        <v>151.4</v>
      </c>
      <c r="T9" s="10">
        <v>-3.9999999999999925</v>
      </c>
      <c r="U9" s="10">
        <v>76.2</v>
      </c>
      <c r="V9" s="10">
        <v>186.7</v>
      </c>
      <c r="W9" s="10">
        <v>-7.6</v>
      </c>
      <c r="X9" s="229">
        <v>0.55000000000000004</v>
      </c>
      <c r="Y9" s="229">
        <v>0.81</v>
      </c>
    </row>
    <row r="10" spans="1:25" x14ac:dyDescent="0.3">
      <c r="A10" s="81">
        <v>1914</v>
      </c>
      <c r="B10" s="67">
        <f t="shared" si="2"/>
        <v>5615.4717482630276</v>
      </c>
      <c r="C10" s="10">
        <f t="shared" si="0"/>
        <v>69.152000000000015</v>
      </c>
      <c r="D10" s="41">
        <v>15924.675178590453</v>
      </c>
      <c r="E10" s="10">
        <f t="shared" si="1"/>
        <v>-3.9999999999999925</v>
      </c>
      <c r="F10" s="86">
        <f t="shared" si="3"/>
        <v>35.262708251736363</v>
      </c>
      <c r="G10" s="97">
        <v>76.200000000000017</v>
      </c>
      <c r="I10" s="93">
        <v>279.71750000000003</v>
      </c>
      <c r="J10" s="94">
        <f t="shared" si="4"/>
        <v>76.200000000000017</v>
      </c>
      <c r="K10" s="65"/>
      <c r="L10" s="407"/>
      <c r="M10" s="407"/>
      <c r="N10" s="407"/>
      <c r="O10" s="407"/>
      <c r="R10" s="217">
        <v>1915</v>
      </c>
      <c r="S10" s="10">
        <v>146.1</v>
      </c>
      <c r="T10" s="10">
        <v>-3.5000000000000031</v>
      </c>
      <c r="U10" s="10">
        <v>220.9</v>
      </c>
      <c r="V10" s="10">
        <v>193.6</v>
      </c>
      <c r="W10" s="10">
        <v>3.7</v>
      </c>
      <c r="X10" s="229">
        <v>0.52</v>
      </c>
      <c r="Y10" s="229">
        <v>0.64</v>
      </c>
    </row>
    <row r="11" spans="1:25" x14ac:dyDescent="0.3">
      <c r="A11" s="81">
        <v>1915</v>
      </c>
      <c r="B11" s="67">
        <f t="shared" si="2"/>
        <v>17389.347130769896</v>
      </c>
      <c r="C11" s="10">
        <f t="shared" si="0"/>
        <v>209.66850000000002</v>
      </c>
      <c r="D11" s="41">
        <v>15367.311547339787</v>
      </c>
      <c r="E11" s="10">
        <f t="shared" si="1"/>
        <v>-3.5000000000000031</v>
      </c>
      <c r="F11" s="86">
        <f t="shared" si="3"/>
        <v>113.158030779822</v>
      </c>
      <c r="G11" s="97">
        <v>220.9</v>
      </c>
      <c r="I11" s="94">
        <v>897.6134575000001</v>
      </c>
      <c r="J11" s="94">
        <f t="shared" si="4"/>
        <v>220.9</v>
      </c>
      <c r="K11" s="65"/>
      <c r="L11" s="407" t="s">
        <v>96</v>
      </c>
      <c r="M11" s="407"/>
      <c r="N11" s="407"/>
      <c r="O11" s="407"/>
      <c r="R11" s="217">
        <v>1916</v>
      </c>
      <c r="S11" s="10">
        <v>139.5</v>
      </c>
      <c r="T11" s="10">
        <v>-4.5000000000000036</v>
      </c>
      <c r="U11" s="10">
        <v>2291.9</v>
      </c>
      <c r="V11" s="10">
        <v>225.1</v>
      </c>
      <c r="W11" s="10">
        <v>16.22</v>
      </c>
      <c r="X11" s="229">
        <v>0.69</v>
      </c>
      <c r="Y11" s="229">
        <v>1.1000000000000001</v>
      </c>
    </row>
    <row r="12" spans="1:25" x14ac:dyDescent="0.3">
      <c r="A12" s="81">
        <v>1916</v>
      </c>
      <c r="B12" s="67">
        <f t="shared" si="2"/>
        <v>397218.6832900733</v>
      </c>
      <c r="C12" s="10">
        <f t="shared" si="0"/>
        <v>2184.264500000736</v>
      </c>
      <c r="D12" s="41">
        <v>14675.782527709496</v>
      </c>
      <c r="E12" s="10">
        <f t="shared" si="1"/>
        <v>-4.5000000000000036</v>
      </c>
      <c r="F12" s="86">
        <f t="shared" si="3"/>
        <v>2706.6269382234341</v>
      </c>
      <c r="G12" s="97">
        <v>2291.9000000007704</v>
      </c>
      <c r="I12" s="95">
        <v>21470.016289949417</v>
      </c>
      <c r="J12" s="94">
        <f t="shared" si="4"/>
        <v>2291.9000000007704</v>
      </c>
      <c r="K12" s="65"/>
      <c r="L12" s="407"/>
      <c r="M12" s="407"/>
      <c r="N12" s="407"/>
      <c r="O12" s="407"/>
      <c r="R12" s="217">
        <v>1917</v>
      </c>
      <c r="S12" s="10">
        <v>147.9</v>
      </c>
      <c r="T12" s="10">
        <v>6.0000000000000053</v>
      </c>
      <c r="U12" s="10">
        <v>-98.8</v>
      </c>
      <c r="V12" s="10">
        <v>225</v>
      </c>
      <c r="W12" s="10">
        <v>0</v>
      </c>
      <c r="X12" s="229">
        <v>0.9</v>
      </c>
      <c r="Y12" s="229">
        <v>1.56</v>
      </c>
    </row>
    <row r="13" spans="1:25" x14ac:dyDescent="0.3">
      <c r="A13" s="81">
        <v>1917</v>
      </c>
      <c r="B13" s="67">
        <f t="shared" si="2"/>
        <v>5052.6216514497828</v>
      </c>
      <c r="C13" s="10">
        <f t="shared" si="0"/>
        <v>-98.72799999999998</v>
      </c>
      <c r="D13" s="41">
        <v>15556.329479372067</v>
      </c>
      <c r="E13" s="10">
        <f t="shared" si="1"/>
        <v>6.0000000000000053</v>
      </c>
      <c r="F13" s="86">
        <f t="shared" si="3"/>
        <v>32.479523258681539</v>
      </c>
      <c r="G13" s="97">
        <v>-98.799999999999983</v>
      </c>
      <c r="I13" s="93">
        <v>257.64019547939517</v>
      </c>
      <c r="J13" s="94">
        <f t="shared" si="4"/>
        <v>-98.799999999999983</v>
      </c>
      <c r="K13" s="65"/>
      <c r="L13" s="407"/>
      <c r="M13" s="407"/>
      <c r="N13" s="407"/>
      <c r="O13" s="407"/>
      <c r="R13" s="217">
        <v>1918</v>
      </c>
      <c r="S13" s="10">
        <v>152.30000000000001</v>
      </c>
      <c r="T13" s="10">
        <v>3.0000000000000027</v>
      </c>
      <c r="U13" s="10">
        <v>18.5</v>
      </c>
      <c r="V13" s="10">
        <v>242.3</v>
      </c>
      <c r="W13" s="10">
        <v>7.7</v>
      </c>
      <c r="X13" s="229">
        <v>1.04</v>
      </c>
      <c r="Y13" s="229">
        <v>1.98</v>
      </c>
    </row>
    <row r="14" spans="1:25" x14ac:dyDescent="0.3">
      <c r="A14" s="81">
        <v>1918</v>
      </c>
      <c r="B14" s="67">
        <f t="shared" si="2"/>
        <v>6770.6645915922527</v>
      </c>
      <c r="C14" s="10">
        <f t="shared" si="0"/>
        <v>34.003000000000007</v>
      </c>
      <c r="D14" s="41">
        <v>16023.01936375323</v>
      </c>
      <c r="E14" s="10">
        <f t="shared" si="1"/>
        <v>3.0000000000000027</v>
      </c>
      <c r="F14" s="86">
        <f>F13*(1+(G14/100))</f>
        <v>42.255859759544677</v>
      </c>
      <c r="G14" s="96">
        <v>30.099999999999994</v>
      </c>
      <c r="I14" s="93">
        <v>335.18989431869312</v>
      </c>
      <c r="J14" s="94">
        <f t="shared" si="4"/>
        <v>30.099999999999994</v>
      </c>
      <c r="K14" s="65"/>
      <c r="L14" s="407" t="s">
        <v>97</v>
      </c>
      <c r="M14" s="407"/>
      <c r="N14" s="407"/>
      <c r="O14" s="407"/>
      <c r="R14" s="217">
        <v>1919</v>
      </c>
      <c r="S14" s="10">
        <v>156.1</v>
      </c>
      <c r="T14" s="10">
        <v>2.4999999999999911</v>
      </c>
      <c r="U14" s="10">
        <v>-2.9</v>
      </c>
      <c r="V14" s="10">
        <v>235.3</v>
      </c>
      <c r="W14" s="10">
        <v>-2.9</v>
      </c>
      <c r="X14" s="229">
        <v>1.25</v>
      </c>
      <c r="Y14" s="229">
        <v>2.0099999999999998</v>
      </c>
    </row>
    <row r="15" spans="1:25" x14ac:dyDescent="0.3">
      <c r="A15" s="81">
        <v>1919</v>
      </c>
      <c r="B15" s="67">
        <f t="shared" si="2"/>
        <v>6516.5268551322051</v>
      </c>
      <c r="C15" s="10">
        <f t="shared" si="0"/>
        <v>-3.7535124214487459</v>
      </c>
      <c r="D15" s="41">
        <v>16423.59484784706</v>
      </c>
      <c r="E15" s="10">
        <f t="shared" si="1"/>
        <v>2.4999999999999911</v>
      </c>
      <c r="F15" s="86">
        <f t="shared" si="3"/>
        <v>39.677834941151417</v>
      </c>
      <c r="G15" s="96">
        <v>-6.100987728242691</v>
      </c>
      <c r="I15" s="93">
        <v>314.74</v>
      </c>
      <c r="J15" s="94">
        <f t="shared" si="4"/>
        <v>-6.100987728242691</v>
      </c>
      <c r="K15" s="65"/>
      <c r="L15" s="407"/>
      <c r="M15" s="407"/>
      <c r="N15" s="407"/>
      <c r="O15" s="407"/>
      <c r="R15" s="218">
        <v>1920</v>
      </c>
      <c r="S15" s="28">
        <v>161.1</v>
      </c>
      <c r="T15" s="28">
        <v>3.499999999999992</v>
      </c>
      <c r="U15" s="28">
        <v>10</v>
      </c>
      <c r="V15" s="28">
        <v>230.3</v>
      </c>
      <c r="W15" s="28">
        <v>-2.1</v>
      </c>
      <c r="X15" s="230">
        <v>1.35</v>
      </c>
      <c r="Y15" s="230">
        <v>3.07</v>
      </c>
    </row>
    <row r="16" spans="1:25" x14ac:dyDescent="0.3">
      <c r="A16" s="81">
        <v>1920</v>
      </c>
      <c r="B16" s="67">
        <f t="shared" si="2"/>
        <v>7335.8350723089443</v>
      </c>
      <c r="C16" s="10">
        <f t="shared" si="0"/>
        <v>12.572774353434578</v>
      </c>
      <c r="D16" s="41">
        <v>16998.420667521706</v>
      </c>
      <c r="E16" s="10">
        <f t="shared" si="1"/>
        <v>3.499999999999992</v>
      </c>
      <c r="F16" s="86">
        <f t="shared" si="3"/>
        <v>43.155980286599622</v>
      </c>
      <c r="G16" s="96">
        <v>8.7659655588739902</v>
      </c>
      <c r="I16" s="93">
        <v>342.33</v>
      </c>
      <c r="J16" s="94">
        <f t="shared" si="4"/>
        <v>8.7659655588739902</v>
      </c>
      <c r="K16" s="65"/>
      <c r="L16" s="407"/>
      <c r="M16" s="407"/>
      <c r="N16" s="407"/>
      <c r="O16" s="407"/>
      <c r="S16" s="10"/>
    </row>
    <row r="17" spans="1:23" ht="15.6" customHeight="1" x14ac:dyDescent="0.3">
      <c r="A17" s="81">
        <v>1921</v>
      </c>
      <c r="B17" s="87">
        <v>5455</v>
      </c>
      <c r="C17" s="10">
        <f t="shared" si="0"/>
        <v>-25.639004336515892</v>
      </c>
      <c r="D17" s="88">
        <v>17117.409612194355</v>
      </c>
      <c r="E17" s="10">
        <f t="shared" si="1"/>
        <v>0.69999999999998952</v>
      </c>
      <c r="F17" s="90">
        <f>(B17/D17)*100</f>
        <v>31.868139651889187</v>
      </c>
      <c r="G17" s="84"/>
      <c r="I17" s="93">
        <v>306.43</v>
      </c>
      <c r="J17" s="94">
        <f t="shared" si="4"/>
        <v>-10.486957029766597</v>
      </c>
      <c r="K17" s="65"/>
      <c r="L17" s="408" t="s">
        <v>186</v>
      </c>
      <c r="M17" s="408"/>
      <c r="N17" s="408"/>
      <c r="O17" s="408"/>
    </row>
    <row r="18" spans="1:23" x14ac:dyDescent="0.3">
      <c r="L18" s="408"/>
      <c r="M18" s="408"/>
      <c r="N18" s="408"/>
      <c r="O18" s="408"/>
      <c r="Q18" s="406" t="s">
        <v>235</v>
      </c>
      <c r="R18" s="406"/>
      <c r="S18" s="406"/>
      <c r="T18" s="406"/>
      <c r="U18" s="406"/>
      <c r="V18" s="406"/>
      <c r="W18" s="406"/>
    </row>
    <row r="19" spans="1:23" ht="15.6" customHeight="1" x14ac:dyDescent="0.3">
      <c r="B19" s="47" t="s">
        <v>99</v>
      </c>
      <c r="C19" s="47"/>
      <c r="D19" s="47"/>
      <c r="L19" s="408"/>
      <c r="M19" s="408"/>
      <c r="N19" s="408"/>
      <c r="O19" s="408"/>
      <c r="Q19" s="225"/>
      <c r="R19" s="226"/>
      <c r="S19" s="226"/>
      <c r="T19" s="226"/>
      <c r="U19" s="399" t="s">
        <v>236</v>
      </c>
      <c r="V19" s="399" t="s">
        <v>237</v>
      </c>
      <c r="W19" s="399" t="s">
        <v>238</v>
      </c>
    </row>
    <row r="20" spans="1:23" ht="15.6" customHeight="1" x14ac:dyDescent="0.3">
      <c r="B20" s="91" t="s">
        <v>100</v>
      </c>
      <c r="C20" s="91"/>
      <c r="D20" s="91"/>
      <c r="L20" s="408"/>
      <c r="M20" s="408"/>
      <c r="N20" s="408"/>
      <c r="O20" s="408"/>
      <c r="Q20" s="224"/>
      <c r="R20" s="402" t="s">
        <v>239</v>
      </c>
      <c r="S20" s="402"/>
      <c r="T20" s="402"/>
      <c r="U20" s="400"/>
      <c r="V20" s="400"/>
      <c r="W20" s="400"/>
    </row>
    <row r="21" spans="1:23" x14ac:dyDescent="0.3">
      <c r="B21" s="92" t="s">
        <v>101</v>
      </c>
      <c r="C21" s="92"/>
      <c r="D21" s="92"/>
      <c r="Q21" s="227"/>
      <c r="R21" s="228" t="s">
        <v>240</v>
      </c>
      <c r="S21" s="228" t="s">
        <v>241</v>
      </c>
      <c r="T21" s="228" t="s">
        <v>242</v>
      </c>
      <c r="U21" s="401"/>
      <c r="V21" s="401"/>
      <c r="W21" s="401"/>
    </row>
    <row r="22" spans="1:23" x14ac:dyDescent="0.3">
      <c r="B22" s="409" t="s">
        <v>104</v>
      </c>
      <c r="C22" s="409"/>
      <c r="D22" s="409"/>
      <c r="Q22" s="25">
        <v>1911</v>
      </c>
      <c r="R22" s="219">
        <v>-4.081845238095239</v>
      </c>
      <c r="S22" s="219">
        <v>-0.9000000000000008</v>
      </c>
      <c r="T22" s="219">
        <v>1.7</v>
      </c>
      <c r="U22" s="219">
        <v>144.85441094569609</v>
      </c>
      <c r="V22" s="219">
        <v>148.90028401738763</v>
      </c>
      <c r="W22" s="219">
        <v>155.18344196906307</v>
      </c>
    </row>
    <row r="23" spans="1:23" x14ac:dyDescent="0.3">
      <c r="B23" s="409"/>
      <c r="C23" s="409"/>
      <c r="D23" s="409"/>
      <c r="Q23" s="25">
        <v>1912</v>
      </c>
      <c r="R23" s="219">
        <v>-0.94984253067936786</v>
      </c>
      <c r="S23" s="219">
        <v>-3.5000000000000031</v>
      </c>
      <c r="T23" s="219">
        <v>1.7</v>
      </c>
      <c r="U23" s="219">
        <v>143.47852214296879</v>
      </c>
      <c r="V23" s="219">
        <v>143.68877407677905</v>
      </c>
      <c r="W23" s="219">
        <v>157.82156048253714</v>
      </c>
    </row>
    <row r="24" spans="1:23" ht="15.6" customHeight="1" x14ac:dyDescent="0.3">
      <c r="Q24" s="25">
        <v>1913</v>
      </c>
      <c r="R24" s="219">
        <v>-6.0224206340504622</v>
      </c>
      <c r="S24" s="219">
        <v>-0.60000000000000053</v>
      </c>
      <c r="T24" s="219">
        <v>-0.1</v>
      </c>
      <c r="U24" s="219">
        <v>134.83764201999998</v>
      </c>
      <c r="V24" s="219">
        <v>142.82664143231838</v>
      </c>
      <c r="W24" s="219">
        <v>157.66373892205459</v>
      </c>
    </row>
    <row r="25" spans="1:23" x14ac:dyDescent="0.3">
      <c r="Q25" s="25">
        <v>1914</v>
      </c>
      <c r="R25" s="219">
        <v>8.2800331201315913E-2</v>
      </c>
      <c r="S25" s="219">
        <v>-9.9999999999999982</v>
      </c>
      <c r="T25" s="219">
        <v>-4</v>
      </c>
      <c r="U25" s="219">
        <v>134.94928803417659</v>
      </c>
      <c r="V25" s="219">
        <v>128.54397728908654</v>
      </c>
      <c r="W25" s="219">
        <v>151.35718936517239</v>
      </c>
    </row>
    <row r="26" spans="1:23" x14ac:dyDescent="0.3">
      <c r="Q26" s="25">
        <v>1915</v>
      </c>
      <c r="R26" s="219">
        <v>-1.5108217495450327</v>
      </c>
      <c r="S26" s="219">
        <v>9.9999999999988987E-2</v>
      </c>
      <c r="T26" s="219">
        <v>-3.5</v>
      </c>
      <c r="U26" s="219">
        <v>132.91044483970009</v>
      </c>
      <c r="V26" s="219">
        <v>128.67252126637561</v>
      </c>
      <c r="W26" s="219">
        <v>146.05968773739136</v>
      </c>
    </row>
    <row r="27" spans="1:23" ht="15.6" customHeight="1" x14ac:dyDescent="0.3">
      <c r="Q27" s="25">
        <v>1916</v>
      </c>
      <c r="R27" s="219">
        <v>7.6125000422710087</v>
      </c>
      <c r="S27" s="219">
        <v>3.400000000000003</v>
      </c>
      <c r="T27" s="219">
        <v>-4.5</v>
      </c>
      <c r="U27" s="219">
        <v>143.02825250930485</v>
      </c>
      <c r="V27" s="219">
        <v>133.0473869894324</v>
      </c>
      <c r="W27" s="219">
        <v>139.48700178920873</v>
      </c>
    </row>
    <row r="28" spans="1:23" x14ac:dyDescent="0.3">
      <c r="Q28" s="25">
        <v>1917</v>
      </c>
      <c r="R28" s="219">
        <v>4.1555894941267324</v>
      </c>
      <c r="S28" s="219">
        <v>2.6999999999999913</v>
      </c>
      <c r="T28" s="219">
        <v>6</v>
      </c>
      <c r="U28" s="219">
        <v>148.97191954421459</v>
      </c>
      <c r="V28" s="219">
        <v>136.63966643814706</v>
      </c>
      <c r="W28" s="219">
        <v>147.85622189656127</v>
      </c>
    </row>
    <row r="29" spans="1:23" x14ac:dyDescent="0.3">
      <c r="Q29" s="25">
        <v>1918</v>
      </c>
      <c r="R29" s="219">
        <v>3.8943296947315797</v>
      </c>
      <c r="S29" s="219">
        <v>3.499999999999992</v>
      </c>
      <c r="T29" s="219">
        <v>3</v>
      </c>
      <c r="U29" s="219">
        <v>154.77337724383656</v>
      </c>
      <c r="V29" s="219">
        <v>141.42205476348221</v>
      </c>
      <c r="W29" s="219">
        <v>152.29190855345811</v>
      </c>
    </row>
    <row r="30" spans="1:23" x14ac:dyDescent="0.3">
      <c r="Q30" s="25">
        <v>1919</v>
      </c>
      <c r="R30" s="219">
        <v>3.8731408645067189</v>
      </c>
      <c r="S30" s="219">
        <v>3.2999999999999918</v>
      </c>
      <c r="T30" s="219">
        <v>2.5</v>
      </c>
      <c r="U30" s="219">
        <v>160.76796816524475</v>
      </c>
      <c r="V30" s="219">
        <v>146.0889825706771</v>
      </c>
      <c r="W30" s="219">
        <v>156.09920626729456</v>
      </c>
    </row>
    <row r="31" spans="1:23" x14ac:dyDescent="0.3">
      <c r="Q31" s="25">
        <v>1920</v>
      </c>
      <c r="R31" s="219">
        <v>6.3063108398899503</v>
      </c>
      <c r="S31" s="219">
        <v>4.0999999999999925</v>
      </c>
      <c r="T31" s="219">
        <v>3.5</v>
      </c>
      <c r="U31" s="219">
        <v>170.90649596872041</v>
      </c>
      <c r="V31" s="219">
        <v>152.07863085607485</v>
      </c>
      <c r="W31" s="219">
        <v>161.56267848664987</v>
      </c>
    </row>
    <row r="32" spans="1:23" x14ac:dyDescent="0.3">
      <c r="Q32" s="25" t="s">
        <v>243</v>
      </c>
      <c r="R32" s="219">
        <v>1.3359741114357206</v>
      </c>
      <c r="S32" s="219">
        <v>0.2099999999999958</v>
      </c>
      <c r="T32" s="219">
        <v>0.63000000000000012</v>
      </c>
      <c r="U32" s="220" t="s">
        <v>2</v>
      </c>
      <c r="V32" s="220" t="s">
        <v>2</v>
      </c>
      <c r="W32" s="220" t="s">
        <v>2</v>
      </c>
    </row>
    <row r="33" spans="17:23" x14ac:dyDescent="0.3">
      <c r="Q33" s="25" t="s">
        <v>244</v>
      </c>
      <c r="R33" s="219">
        <v>-2.4964259642337572</v>
      </c>
      <c r="S33" s="219">
        <v>-2.9800000000000031</v>
      </c>
      <c r="T33" s="219">
        <v>-0.84000000000000008</v>
      </c>
      <c r="U33" s="220" t="s">
        <v>2</v>
      </c>
      <c r="V33" s="220" t="s">
        <v>2</v>
      </c>
      <c r="W33" s="220" t="s">
        <v>2</v>
      </c>
    </row>
    <row r="34" spans="17:23" x14ac:dyDescent="0.3">
      <c r="Q34" s="221" t="s">
        <v>245</v>
      </c>
      <c r="R34" s="222">
        <v>5.168374187105198</v>
      </c>
      <c r="S34" s="222">
        <v>3.3999999999999941</v>
      </c>
      <c r="T34" s="222">
        <v>2.1</v>
      </c>
      <c r="U34" s="223" t="s">
        <v>2</v>
      </c>
      <c r="V34" s="223" t="s">
        <v>2</v>
      </c>
      <c r="W34" s="223" t="s">
        <v>2</v>
      </c>
    </row>
  </sheetData>
  <mergeCells count="25">
    <mergeCell ref="L11:O13"/>
    <mergeCell ref="L14:O16"/>
    <mergeCell ref="L17:O20"/>
    <mergeCell ref="B22:D23"/>
    <mergeCell ref="B3:B4"/>
    <mergeCell ref="L4:O5"/>
    <mergeCell ref="L6:O7"/>
    <mergeCell ref="L8:O10"/>
    <mergeCell ref="L3:O3"/>
    <mergeCell ref="G3:G4"/>
    <mergeCell ref="I3:I4"/>
    <mergeCell ref="J3:J4"/>
    <mergeCell ref="U19:U21"/>
    <mergeCell ref="V19:V21"/>
    <mergeCell ref="W19:W21"/>
    <mergeCell ref="R20:T20"/>
    <mergeCell ref="Y3:Y5"/>
    <mergeCell ref="X3:X5"/>
    <mergeCell ref="W3:W5"/>
    <mergeCell ref="R3:R5"/>
    <mergeCell ref="Q18:W18"/>
    <mergeCell ref="S3:S5"/>
    <mergeCell ref="T3:T5"/>
    <mergeCell ref="U3:U5"/>
    <mergeCell ref="V3:V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4"/>
  <sheetViews>
    <sheetView topLeftCell="A117" workbookViewId="0">
      <selection activeCell="F132" sqref="F132"/>
    </sheetView>
  </sheetViews>
  <sheetFormatPr baseColWidth="10" defaultRowHeight="15.6" x14ac:dyDescent="0.3"/>
  <cols>
    <col min="1" max="16384" width="11.5546875" style="5"/>
  </cols>
  <sheetData>
    <row r="2" spans="1:3" x14ac:dyDescent="0.3">
      <c r="A2" s="413" t="s">
        <v>0</v>
      </c>
      <c r="B2" s="268"/>
      <c r="C2" s="413" t="s">
        <v>132</v>
      </c>
    </row>
    <row r="3" spans="1:3" x14ac:dyDescent="0.3">
      <c r="A3" s="414"/>
      <c r="B3" s="269"/>
      <c r="C3" s="414"/>
    </row>
    <row r="4" spans="1:3" ht="16.2" thickBot="1" x14ac:dyDescent="0.35">
      <c r="A4" s="415"/>
      <c r="B4" s="270"/>
      <c r="C4" s="415"/>
    </row>
    <row r="5" spans="1:3" ht="16.2" thickTop="1" x14ac:dyDescent="0.3">
      <c r="A5" s="134">
        <v>1876</v>
      </c>
      <c r="B5" s="134"/>
      <c r="C5" s="135" t="s">
        <v>2</v>
      </c>
    </row>
    <row r="6" spans="1:3" x14ac:dyDescent="0.3">
      <c r="A6" s="134">
        <v>1877</v>
      </c>
      <c r="B6" s="134"/>
      <c r="C6" s="135" t="s">
        <v>2</v>
      </c>
    </row>
    <row r="7" spans="1:3" x14ac:dyDescent="0.3">
      <c r="A7" s="134">
        <v>1878</v>
      </c>
      <c r="B7" s="134"/>
      <c r="C7" s="135" t="s">
        <v>2</v>
      </c>
    </row>
    <row r="8" spans="1:3" x14ac:dyDescent="0.3">
      <c r="A8" s="134">
        <v>1879</v>
      </c>
      <c r="B8" s="134"/>
      <c r="C8" s="135" t="s">
        <v>2</v>
      </c>
    </row>
    <row r="9" spans="1:3" x14ac:dyDescent="0.3">
      <c r="A9" s="134">
        <v>1880</v>
      </c>
      <c r="B9" s="134"/>
      <c r="C9" s="135" t="s">
        <v>2</v>
      </c>
    </row>
    <row r="10" spans="1:3" x14ac:dyDescent="0.3">
      <c r="A10" s="134">
        <v>1881</v>
      </c>
      <c r="B10" s="134"/>
      <c r="C10" s="135" t="s">
        <v>2</v>
      </c>
    </row>
    <row r="11" spans="1:3" x14ac:dyDescent="0.3">
      <c r="A11" s="134">
        <v>1882</v>
      </c>
      <c r="B11" s="134"/>
      <c r="C11" s="135" t="s">
        <v>2</v>
      </c>
    </row>
    <row r="12" spans="1:3" x14ac:dyDescent="0.3">
      <c r="A12" s="134">
        <v>1883</v>
      </c>
      <c r="B12" s="134"/>
      <c r="C12" s="135" t="s">
        <v>2</v>
      </c>
    </row>
    <row r="13" spans="1:3" x14ac:dyDescent="0.3">
      <c r="A13" s="134">
        <v>1884</v>
      </c>
      <c r="B13" s="134"/>
      <c r="C13" s="135" t="s">
        <v>2</v>
      </c>
    </row>
    <row r="14" spans="1:3" x14ac:dyDescent="0.3">
      <c r="A14" s="134">
        <v>1885</v>
      </c>
      <c r="B14" s="134"/>
      <c r="C14" s="135" t="s">
        <v>2</v>
      </c>
    </row>
    <row r="15" spans="1:3" x14ac:dyDescent="0.3">
      <c r="A15" s="134">
        <v>1886</v>
      </c>
      <c r="B15" s="134"/>
      <c r="C15" s="135" t="s">
        <v>2</v>
      </c>
    </row>
    <row r="16" spans="1:3" x14ac:dyDescent="0.3">
      <c r="A16" s="134">
        <v>1887</v>
      </c>
      <c r="B16" s="134"/>
      <c r="C16" s="135" t="s">
        <v>2</v>
      </c>
    </row>
    <row r="17" spans="1:15" x14ac:dyDescent="0.3">
      <c r="A17" s="134">
        <v>1888</v>
      </c>
      <c r="B17" s="134"/>
      <c r="C17" s="135" t="s">
        <v>2</v>
      </c>
    </row>
    <row r="18" spans="1:15" x14ac:dyDescent="0.3">
      <c r="A18" s="134">
        <v>1889</v>
      </c>
      <c r="B18" s="134"/>
      <c r="C18" s="135" t="s">
        <v>2</v>
      </c>
    </row>
    <row r="19" spans="1:15" x14ac:dyDescent="0.3">
      <c r="A19" s="134">
        <v>1890</v>
      </c>
      <c r="B19" s="134"/>
      <c r="C19" s="135" t="s">
        <v>2</v>
      </c>
    </row>
    <row r="20" spans="1:15" x14ac:dyDescent="0.3">
      <c r="A20" s="134">
        <v>1891</v>
      </c>
      <c r="B20" s="134"/>
      <c r="C20" s="135" t="s">
        <v>2</v>
      </c>
    </row>
    <row r="21" spans="1:15" x14ac:dyDescent="0.3">
      <c r="A21" s="134">
        <v>1892</v>
      </c>
      <c r="B21" s="134"/>
      <c r="C21" s="135" t="s">
        <v>2</v>
      </c>
    </row>
    <row r="22" spans="1:15" x14ac:dyDescent="0.3">
      <c r="A22" s="134">
        <v>1893</v>
      </c>
      <c r="B22" s="134"/>
      <c r="C22" s="135" t="s">
        <v>2</v>
      </c>
    </row>
    <row r="23" spans="1:15" x14ac:dyDescent="0.3">
      <c r="A23" s="134"/>
      <c r="B23" s="134" t="s">
        <v>298</v>
      </c>
      <c r="C23" s="272" t="s">
        <v>132</v>
      </c>
    </row>
    <row r="24" spans="1:15" x14ac:dyDescent="0.3">
      <c r="A24" s="134">
        <v>1895</v>
      </c>
      <c r="B24" s="271">
        <f>LN(C24)</f>
        <v>9.2611527333452095</v>
      </c>
      <c r="C24" s="135">
        <v>10521.254553802351</v>
      </c>
    </row>
    <row r="25" spans="1:15" x14ac:dyDescent="0.3">
      <c r="A25" s="134">
        <v>1896</v>
      </c>
      <c r="B25" s="271">
        <f t="shared" ref="B25:B88" si="0">LN(C25)</f>
        <v>9.291620696507124</v>
      </c>
      <c r="C25" s="135">
        <v>10846.749149396199</v>
      </c>
      <c r="D25" s="65">
        <f>((C25/C24)-1)*100</f>
        <v>3.0936861562408824</v>
      </c>
      <c r="K25" s="395" t="s">
        <v>191</v>
      </c>
      <c r="L25" s="395"/>
      <c r="M25" s="395"/>
      <c r="N25" s="6"/>
      <c r="O25" s="6"/>
    </row>
    <row r="26" spans="1:15" x14ac:dyDescent="0.3">
      <c r="A26" s="134">
        <v>1897</v>
      </c>
      <c r="B26" s="271">
        <f t="shared" si="0"/>
        <v>9.3565307160553584</v>
      </c>
      <c r="C26" s="135">
        <v>11574.164744580768</v>
      </c>
      <c r="D26" s="65">
        <f t="shared" ref="D26:D89" si="1">((C26/C25)-1)*100</f>
        <v>6.7063005253058972</v>
      </c>
      <c r="K26" s="395"/>
      <c r="L26" s="395"/>
      <c r="M26" s="395"/>
    </row>
    <row r="27" spans="1:15" x14ac:dyDescent="0.3">
      <c r="A27" s="134">
        <v>1898</v>
      </c>
      <c r="B27" s="271">
        <f t="shared" si="0"/>
        <v>9.4126732426435087</v>
      </c>
      <c r="C27" s="135">
        <v>12242.554590249892</v>
      </c>
      <c r="D27" s="65">
        <f t="shared" si="1"/>
        <v>5.7748430268549367</v>
      </c>
    </row>
    <row r="28" spans="1:15" x14ac:dyDescent="0.3">
      <c r="A28" s="134">
        <v>1899</v>
      </c>
      <c r="B28" s="271">
        <f t="shared" si="0"/>
        <v>9.3630829144953562</v>
      </c>
      <c r="C28" s="135">
        <v>11650.249959274088</v>
      </c>
      <c r="D28" s="65">
        <f t="shared" si="1"/>
        <v>-4.8380803745610601</v>
      </c>
    </row>
    <row r="29" spans="1:15" x14ac:dyDescent="0.3">
      <c r="A29" s="134">
        <v>1900</v>
      </c>
      <c r="B29" s="271">
        <f t="shared" si="0"/>
        <v>9.3709009239772811</v>
      </c>
      <c r="C29" s="135">
        <v>11741.688692627495</v>
      </c>
      <c r="D29" s="65">
        <f t="shared" si="1"/>
        <v>0.78486499150705047</v>
      </c>
    </row>
    <row r="30" spans="1:15" x14ac:dyDescent="0.3">
      <c r="A30" s="134">
        <v>1901</v>
      </c>
      <c r="B30" s="271">
        <f t="shared" si="0"/>
        <v>9.453332468218381</v>
      </c>
      <c r="C30" s="135">
        <v>12750.585463246995</v>
      </c>
      <c r="D30" s="65">
        <f t="shared" si="1"/>
        <v>8.5924333120241734</v>
      </c>
    </row>
    <row r="31" spans="1:15" ht="15.6" customHeight="1" x14ac:dyDescent="0.3">
      <c r="A31" s="134">
        <v>1902</v>
      </c>
      <c r="B31" s="271">
        <f t="shared" si="0"/>
        <v>9.3793500483146275</v>
      </c>
      <c r="C31" s="135">
        <v>11841.315969266281</v>
      </c>
      <c r="D31" s="65">
        <f t="shared" si="1"/>
        <v>-7.1311979877445086</v>
      </c>
    </row>
    <row r="32" spans="1:15" x14ac:dyDescent="0.3">
      <c r="A32" s="134">
        <v>1903</v>
      </c>
      <c r="B32" s="271">
        <f t="shared" si="0"/>
        <v>9.4855083785214589</v>
      </c>
      <c r="C32" s="135">
        <v>13167.518792194249</v>
      </c>
      <c r="D32" s="65">
        <f t="shared" si="1"/>
        <v>11.199792543076125</v>
      </c>
    </row>
    <row r="33" spans="1:13" x14ac:dyDescent="0.3">
      <c r="A33" s="134">
        <v>1904</v>
      </c>
      <c r="B33" s="271">
        <f t="shared" si="0"/>
        <v>9.5029237986433603</v>
      </c>
      <c r="C33" s="135">
        <v>13398.845140006226</v>
      </c>
      <c r="D33" s="65">
        <f t="shared" si="1"/>
        <v>1.7567952737542969</v>
      </c>
    </row>
    <row r="34" spans="1:13" x14ac:dyDescent="0.3">
      <c r="A34" s="134">
        <v>1905</v>
      </c>
      <c r="B34" s="271">
        <f t="shared" si="0"/>
        <v>9.6017903039101284</v>
      </c>
      <c r="C34" s="135">
        <v>14791.238687824347</v>
      </c>
      <c r="D34" s="65">
        <f t="shared" si="1"/>
        <v>10.391892236001121</v>
      </c>
    </row>
    <row r="35" spans="1:13" x14ac:dyDescent="0.3">
      <c r="A35" s="134">
        <v>1906</v>
      </c>
      <c r="B35" s="271">
        <f t="shared" si="0"/>
        <v>9.5904231181587996</v>
      </c>
      <c r="C35" s="135">
        <v>14624.055929081176</v>
      </c>
      <c r="D35" s="65">
        <f t="shared" si="1"/>
        <v>-1.1302823399151118</v>
      </c>
    </row>
    <row r="36" spans="1:13" ht="15.6" customHeight="1" x14ac:dyDescent="0.3">
      <c r="A36" s="134">
        <v>1907</v>
      </c>
      <c r="B36" s="271">
        <f t="shared" si="0"/>
        <v>9.6474428343949477</v>
      </c>
      <c r="C36" s="135">
        <v>15482.147027528266</v>
      </c>
      <c r="D36" s="65">
        <f t="shared" si="1"/>
        <v>5.8676683309224931</v>
      </c>
      <c r="K36" s="395" t="s">
        <v>247</v>
      </c>
      <c r="L36" s="395"/>
      <c r="M36" s="395"/>
    </row>
    <row r="37" spans="1:13" x14ac:dyDescent="0.3">
      <c r="A37" s="134">
        <v>1908</v>
      </c>
      <c r="B37" s="271">
        <f t="shared" si="0"/>
        <v>9.645921082984783</v>
      </c>
      <c r="C37" s="135">
        <v>15458.604965582799</v>
      </c>
      <c r="D37" s="65">
        <f t="shared" si="1"/>
        <v>-0.15205941335919571</v>
      </c>
      <c r="K37" s="395"/>
      <c r="L37" s="395"/>
      <c r="M37" s="395"/>
    </row>
    <row r="38" spans="1:13" x14ac:dyDescent="0.3">
      <c r="A38" s="134">
        <v>1909</v>
      </c>
      <c r="B38" s="271">
        <f t="shared" si="0"/>
        <v>9.674874566635367</v>
      </c>
      <c r="C38" s="135">
        <v>15912.72792861782</v>
      </c>
      <c r="D38" s="65">
        <f t="shared" si="1"/>
        <v>2.9376710514699367</v>
      </c>
      <c r="K38" s="395"/>
      <c r="L38" s="395"/>
      <c r="M38" s="395"/>
    </row>
    <row r="39" spans="1:13" x14ac:dyDescent="0.3">
      <c r="A39" s="134">
        <v>1910</v>
      </c>
      <c r="B39" s="271">
        <f t="shared" si="0"/>
        <v>9.6837333440045423</v>
      </c>
      <c r="C39" s="135">
        <v>16054.32148959418</v>
      </c>
      <c r="D39" s="65">
        <f t="shared" si="1"/>
        <v>0.88981324642467552</v>
      </c>
    </row>
    <row r="40" spans="1:13" x14ac:dyDescent="0.3">
      <c r="A40" s="134">
        <v>1911</v>
      </c>
      <c r="B40" s="271">
        <f t="shared" si="0"/>
        <v>9.7005904610709646</v>
      </c>
      <c r="C40" s="135">
        <v>16327.24495491728</v>
      </c>
      <c r="D40" s="65">
        <f t="shared" si="1"/>
        <v>1.6999999999999904</v>
      </c>
    </row>
    <row r="41" spans="1:13" x14ac:dyDescent="0.3">
      <c r="A41" s="134">
        <v>1912</v>
      </c>
      <c r="B41" s="271">
        <f t="shared" si="0"/>
        <v>9.7174475781373886</v>
      </c>
      <c r="C41" s="135">
        <v>16604.808119150872</v>
      </c>
      <c r="D41" s="65">
        <f t="shared" si="1"/>
        <v>1.6999999999999904</v>
      </c>
    </row>
    <row r="42" spans="1:13" x14ac:dyDescent="0.3">
      <c r="A42" s="134">
        <v>1913</v>
      </c>
      <c r="B42" s="271">
        <f t="shared" si="0"/>
        <v>9.7164470778038048</v>
      </c>
      <c r="C42" s="135">
        <v>16588.203311031721</v>
      </c>
      <c r="D42" s="65">
        <f t="shared" si="1"/>
        <v>-0.10000000000000009</v>
      </c>
    </row>
    <row r="43" spans="1:13" x14ac:dyDescent="0.3">
      <c r="A43" s="134">
        <v>1914</v>
      </c>
      <c r="B43" s="271">
        <f t="shared" si="0"/>
        <v>9.6756250832835491</v>
      </c>
      <c r="C43" s="135">
        <v>15924.675178590453</v>
      </c>
      <c r="D43" s="65">
        <f t="shared" si="1"/>
        <v>-3.9999999999999925</v>
      </c>
    </row>
    <row r="44" spans="1:13" x14ac:dyDescent="0.3">
      <c r="A44" s="134">
        <v>1915</v>
      </c>
      <c r="B44" s="271">
        <f t="shared" si="0"/>
        <v>9.6399979056403975</v>
      </c>
      <c r="C44" s="135">
        <v>15367.311547339787</v>
      </c>
      <c r="D44" s="65">
        <f t="shared" si="1"/>
        <v>-3.5000000000000031</v>
      </c>
    </row>
    <row r="45" spans="1:13" x14ac:dyDescent="0.3">
      <c r="A45" s="134">
        <v>1916</v>
      </c>
      <c r="B45" s="271">
        <f t="shared" si="0"/>
        <v>9.593953967138992</v>
      </c>
      <c r="C45" s="135">
        <v>14675.782527709496</v>
      </c>
      <c r="D45" s="65">
        <f t="shared" si="1"/>
        <v>-4.5000000000000036</v>
      </c>
    </row>
    <row r="46" spans="1:13" x14ac:dyDescent="0.3">
      <c r="A46" s="134">
        <v>1917</v>
      </c>
      <c r="B46" s="271">
        <f t="shared" si="0"/>
        <v>9.652222875262968</v>
      </c>
      <c r="C46" s="135">
        <v>15556.329479372067</v>
      </c>
      <c r="D46" s="65">
        <f t="shared" si="1"/>
        <v>6.0000000000000053</v>
      </c>
    </row>
    <row r="47" spans="1:13" x14ac:dyDescent="0.3">
      <c r="A47" s="134">
        <v>1918</v>
      </c>
      <c r="B47" s="271">
        <f t="shared" si="0"/>
        <v>9.681781677504512</v>
      </c>
      <c r="C47" s="135">
        <v>16023.01936375323</v>
      </c>
      <c r="D47" s="65">
        <f t="shared" si="1"/>
        <v>3.0000000000000027</v>
      </c>
    </row>
    <row r="48" spans="1:13" x14ac:dyDescent="0.3">
      <c r="A48" s="134">
        <v>1919</v>
      </c>
      <c r="B48" s="271">
        <f t="shared" si="0"/>
        <v>9.7064742900948833</v>
      </c>
      <c r="C48" s="135">
        <v>16423.59484784706</v>
      </c>
      <c r="D48" s="65">
        <f t="shared" si="1"/>
        <v>2.4999999999999911</v>
      </c>
    </row>
    <row r="49" spans="1:13" x14ac:dyDescent="0.3">
      <c r="A49" s="134">
        <v>1920</v>
      </c>
      <c r="B49" s="271">
        <f t="shared" si="0"/>
        <v>9.7408757168122158</v>
      </c>
      <c r="C49" s="135">
        <v>16998.420667521706</v>
      </c>
      <c r="D49" s="65">
        <f t="shared" si="1"/>
        <v>3.499999999999992</v>
      </c>
    </row>
    <row r="50" spans="1:13" x14ac:dyDescent="0.3">
      <c r="A50" s="134">
        <v>1921</v>
      </c>
      <c r="B50" s="271">
        <f t="shared" si="0"/>
        <v>9.7478513305486398</v>
      </c>
      <c r="C50" s="135">
        <v>17117.409612194355</v>
      </c>
      <c r="D50" s="65">
        <f t="shared" si="1"/>
        <v>0.69999999999998952</v>
      </c>
    </row>
    <row r="51" spans="1:13" x14ac:dyDescent="0.3">
      <c r="A51" s="134">
        <v>1922</v>
      </c>
      <c r="B51" s="271">
        <f t="shared" si="0"/>
        <v>9.770896927367728</v>
      </c>
      <c r="C51" s="135">
        <v>17516.471177041003</v>
      </c>
      <c r="D51" s="65">
        <f t="shared" si="1"/>
        <v>2.331319831023726</v>
      </c>
      <c r="K51" s="395" t="s">
        <v>187</v>
      </c>
      <c r="L51" s="395"/>
      <c r="M51" s="395"/>
    </row>
    <row r="52" spans="1:13" x14ac:dyDescent="0.3">
      <c r="A52" s="134">
        <v>1923</v>
      </c>
      <c r="B52" s="271">
        <f t="shared" si="0"/>
        <v>9.8046762984410361</v>
      </c>
      <c r="C52" s="135">
        <v>18118.273587703054</v>
      </c>
      <c r="D52" s="65">
        <f t="shared" si="1"/>
        <v>3.4356372615212516</v>
      </c>
      <c r="K52" s="395"/>
      <c r="L52" s="395"/>
      <c r="M52" s="395"/>
    </row>
    <row r="53" spans="1:13" x14ac:dyDescent="0.3">
      <c r="A53" s="134">
        <v>1924</v>
      </c>
      <c r="B53" s="271">
        <f t="shared" si="0"/>
        <v>9.7883748084101594</v>
      </c>
      <c r="C53" s="135">
        <v>17825.313065499799</v>
      </c>
      <c r="D53" s="65">
        <f t="shared" si="1"/>
        <v>-1.6169339798582594</v>
      </c>
    </row>
    <row r="54" spans="1:13" x14ac:dyDescent="0.3">
      <c r="A54" s="134">
        <v>1925</v>
      </c>
      <c r="B54" s="271">
        <f t="shared" si="0"/>
        <v>9.8485343359864395</v>
      </c>
      <c r="C54" s="135">
        <v>18930.58857660343</v>
      </c>
      <c r="D54" s="65">
        <f t="shared" si="1"/>
        <v>6.2005952268117559</v>
      </c>
    </row>
    <row r="55" spans="1:13" x14ac:dyDescent="0.3">
      <c r="A55" s="134">
        <v>1926</v>
      </c>
      <c r="B55" s="271">
        <f t="shared" si="0"/>
        <v>9.9067958348594267</v>
      </c>
      <c r="C55" s="135">
        <v>20066.275214579371</v>
      </c>
      <c r="D55" s="65">
        <f t="shared" si="1"/>
        <v>5.9992146223047271</v>
      </c>
    </row>
    <row r="56" spans="1:13" x14ac:dyDescent="0.3">
      <c r="A56" s="134">
        <v>1927</v>
      </c>
      <c r="B56" s="271">
        <f t="shared" si="0"/>
        <v>9.861815026232021</v>
      </c>
      <c r="C56" s="135">
        <v>19183.676732462991</v>
      </c>
      <c r="D56" s="65">
        <f t="shared" si="1"/>
        <v>-4.3984171086974726</v>
      </c>
    </row>
    <row r="57" spans="1:13" x14ac:dyDescent="0.3">
      <c r="A57" s="134">
        <v>1928</v>
      </c>
      <c r="B57" s="271">
        <f t="shared" si="0"/>
        <v>9.8679960148475914</v>
      </c>
      <c r="C57" s="135">
        <v>19302.618028674693</v>
      </c>
      <c r="D57" s="65">
        <f t="shared" si="1"/>
        <v>0.62001303436491906</v>
      </c>
    </row>
    <row r="58" spans="1:13" x14ac:dyDescent="0.3">
      <c r="A58" s="134">
        <v>1929</v>
      </c>
      <c r="B58" s="271">
        <f t="shared" si="0"/>
        <v>9.8285407008735319</v>
      </c>
      <c r="C58" s="135">
        <v>18555.855913254629</v>
      </c>
      <c r="D58" s="65">
        <f t="shared" si="1"/>
        <v>-3.8687089715536138</v>
      </c>
    </row>
    <row r="59" spans="1:13" x14ac:dyDescent="0.3">
      <c r="A59" s="134">
        <v>1930</v>
      </c>
      <c r="B59" s="271">
        <f t="shared" si="0"/>
        <v>9.7638115639797167</v>
      </c>
      <c r="C59" s="135">
        <v>17392.799261093609</v>
      </c>
      <c r="D59" s="65">
        <f t="shared" si="1"/>
        <v>-6.2678685240826759</v>
      </c>
    </row>
    <row r="60" spans="1:13" x14ac:dyDescent="0.3">
      <c r="A60" s="134">
        <v>1931</v>
      </c>
      <c r="B60" s="271">
        <f t="shared" si="0"/>
        <v>9.7964177472096203</v>
      </c>
      <c r="C60" s="135">
        <v>17969.259066028735</v>
      </c>
      <c r="D60" s="65">
        <f t="shared" si="1"/>
        <v>3.3143589843218857</v>
      </c>
    </row>
    <row r="61" spans="1:13" x14ac:dyDescent="0.3">
      <c r="A61" s="134">
        <v>1932</v>
      </c>
      <c r="B61" s="271">
        <f t="shared" si="0"/>
        <v>9.6348905352387835</v>
      </c>
      <c r="C61" s="135">
        <v>15289.025084349125</v>
      </c>
      <c r="D61" s="65">
        <f t="shared" si="1"/>
        <v>-14.91566219748398</v>
      </c>
    </row>
    <row r="62" spans="1:13" x14ac:dyDescent="0.3">
      <c r="A62" s="134">
        <v>1933</v>
      </c>
      <c r="B62" s="271">
        <f t="shared" si="0"/>
        <v>9.7419315175828274</v>
      </c>
      <c r="C62" s="135">
        <v>17016.377090696347</v>
      </c>
      <c r="D62" s="65">
        <f t="shared" si="1"/>
        <v>11.297986606846866</v>
      </c>
      <c r="K62" s="395" t="s">
        <v>188</v>
      </c>
      <c r="L62" s="395"/>
      <c r="M62" s="395"/>
    </row>
    <row r="63" spans="1:13" x14ac:dyDescent="0.3">
      <c r="A63" s="134">
        <v>1934</v>
      </c>
      <c r="B63" s="271">
        <f t="shared" si="0"/>
        <v>9.8072280567196106</v>
      </c>
      <c r="C63" s="135">
        <v>18164.566080830904</v>
      </c>
      <c r="D63" s="65">
        <f t="shared" si="1"/>
        <v>6.7475525725292362</v>
      </c>
      <c r="K63" s="395"/>
      <c r="L63" s="395"/>
      <c r="M63" s="395"/>
    </row>
    <row r="64" spans="1:13" x14ac:dyDescent="0.3">
      <c r="A64" s="134">
        <v>1935</v>
      </c>
      <c r="B64" s="271">
        <f t="shared" si="0"/>
        <v>9.878912146470082</v>
      </c>
      <c r="C64" s="135">
        <v>19514.482212551786</v>
      </c>
      <c r="D64" s="65">
        <f t="shared" si="1"/>
        <v>7.4315903045184761</v>
      </c>
    </row>
    <row r="65" spans="1:23" x14ac:dyDescent="0.3">
      <c r="A65" s="134">
        <v>1936</v>
      </c>
      <c r="B65" s="271">
        <f t="shared" si="0"/>
        <v>9.9556942456146871</v>
      </c>
      <c r="C65" s="135">
        <v>21071.869809823762</v>
      </c>
      <c r="D65" s="65">
        <f t="shared" si="1"/>
        <v>7.9806759939049732</v>
      </c>
    </row>
    <row r="66" spans="1:23" x14ac:dyDescent="0.3">
      <c r="A66" s="134">
        <v>1937</v>
      </c>
      <c r="B66" s="271">
        <f t="shared" si="0"/>
        <v>9.9882559221716516</v>
      </c>
      <c r="C66" s="135">
        <v>21769.298319428741</v>
      </c>
      <c r="D66" s="65">
        <f t="shared" si="1"/>
        <v>3.3097609082599622</v>
      </c>
    </row>
    <row r="67" spans="1:23" x14ac:dyDescent="0.3">
      <c r="A67" s="134">
        <v>1938</v>
      </c>
      <c r="B67" s="271">
        <f t="shared" si="0"/>
        <v>10.004330913798196</v>
      </c>
      <c r="C67" s="135">
        <v>22122.067391147539</v>
      </c>
      <c r="D67" s="65">
        <f t="shared" si="1"/>
        <v>1.6204889406286282</v>
      </c>
    </row>
    <row r="68" spans="1:23" x14ac:dyDescent="0.3">
      <c r="A68" s="134">
        <v>1939</v>
      </c>
      <c r="B68" s="271">
        <f t="shared" si="0"/>
        <v>10.056701237231861</v>
      </c>
      <c r="C68" s="135">
        <v>23311.480353264564</v>
      </c>
      <c r="D68" s="65">
        <f t="shared" si="1"/>
        <v>5.3765904473873194</v>
      </c>
    </row>
    <row r="69" spans="1:23" x14ac:dyDescent="0.3">
      <c r="A69" s="134">
        <v>1940</v>
      </c>
      <c r="B69" s="271">
        <f t="shared" si="0"/>
        <v>10.070406195135925</v>
      </c>
      <c r="C69" s="135">
        <v>23633.162495291668</v>
      </c>
      <c r="D69" s="65">
        <f t="shared" si="1"/>
        <v>1.3799301337894532</v>
      </c>
    </row>
    <row r="70" spans="1:23" x14ac:dyDescent="0.3">
      <c r="A70" s="134">
        <v>1941</v>
      </c>
      <c r="B70" s="271">
        <f t="shared" si="0"/>
        <v>10.163346639284498</v>
      </c>
      <c r="C70" s="135">
        <v>25934.946898115861</v>
      </c>
      <c r="D70" s="65">
        <f t="shared" si="1"/>
        <v>9.7396376946283336</v>
      </c>
    </row>
    <row r="71" spans="1:23" x14ac:dyDescent="0.3">
      <c r="A71" s="134">
        <v>1942</v>
      </c>
      <c r="B71" s="271">
        <f t="shared" si="0"/>
        <v>10.217931450216456</v>
      </c>
      <c r="C71" s="135">
        <v>27389.950368251059</v>
      </c>
      <c r="D71" s="65">
        <f t="shared" si="1"/>
        <v>5.6102041614008558</v>
      </c>
    </row>
    <row r="72" spans="1:23" x14ac:dyDescent="0.3">
      <c r="A72" s="134">
        <v>1943</v>
      </c>
      <c r="B72" s="271">
        <f t="shared" si="0"/>
        <v>10.254296891404007</v>
      </c>
      <c r="C72" s="135">
        <v>28404.330400147453</v>
      </c>
      <c r="D72" s="65">
        <f t="shared" si="1"/>
        <v>3.7034752464254472</v>
      </c>
    </row>
    <row r="73" spans="1:23" x14ac:dyDescent="0.3">
      <c r="A73" s="134">
        <v>1944</v>
      </c>
      <c r="B73" s="271">
        <f t="shared" si="0"/>
        <v>10.332767160113683</v>
      </c>
      <c r="C73" s="135">
        <v>30723.009873456267</v>
      </c>
      <c r="D73" s="65">
        <f t="shared" si="1"/>
        <v>8.1631196393095564</v>
      </c>
    </row>
    <row r="74" spans="1:23" ht="15.6" customHeight="1" x14ac:dyDescent="0.3">
      <c r="A74" s="134">
        <v>1945</v>
      </c>
      <c r="B74" s="271">
        <f t="shared" si="0"/>
        <v>10.363695115983385</v>
      </c>
      <c r="C74" s="135">
        <v>31688.05629953758</v>
      </c>
      <c r="D74" s="65">
        <f t="shared" si="1"/>
        <v>3.141119408730475</v>
      </c>
      <c r="K74" s="395" t="s">
        <v>189</v>
      </c>
      <c r="L74" s="395"/>
      <c r="M74" s="395"/>
      <c r="U74" s="395" t="s">
        <v>189</v>
      </c>
      <c r="V74" s="395"/>
      <c r="W74" s="395"/>
    </row>
    <row r="75" spans="1:23" x14ac:dyDescent="0.3">
      <c r="A75" s="134">
        <v>1946</v>
      </c>
      <c r="B75" s="271">
        <f t="shared" si="0"/>
        <v>10.427344183356249</v>
      </c>
      <c r="C75" s="135">
        <v>33770.542687471447</v>
      </c>
      <c r="D75" s="65">
        <f t="shared" si="1"/>
        <v>6.5718337794175685</v>
      </c>
      <c r="K75" s="395"/>
      <c r="L75" s="395"/>
      <c r="M75" s="395"/>
      <c r="U75" s="395"/>
      <c r="V75" s="395"/>
      <c r="W75" s="395"/>
    </row>
    <row r="76" spans="1:23" x14ac:dyDescent="0.3">
      <c r="A76" s="134">
        <v>1947</v>
      </c>
      <c r="B76" s="271">
        <f t="shared" si="0"/>
        <v>10.461204376856113</v>
      </c>
      <c r="C76" s="135">
        <v>34933.59933963247</v>
      </c>
      <c r="D76" s="65">
        <f t="shared" si="1"/>
        <v>3.4439975185607707</v>
      </c>
    </row>
    <row r="77" spans="1:23" x14ac:dyDescent="0.3">
      <c r="A77" s="134">
        <v>1948</v>
      </c>
      <c r="B77" s="271">
        <f t="shared" si="0"/>
        <v>10.501583651708204</v>
      </c>
      <c r="C77" s="135">
        <v>36373.059344921821</v>
      </c>
      <c r="D77" s="65">
        <f t="shared" si="1"/>
        <v>4.1205602414300158</v>
      </c>
    </row>
    <row r="78" spans="1:23" x14ac:dyDescent="0.3">
      <c r="A78" s="134">
        <v>1949</v>
      </c>
      <c r="B78" s="271">
        <f t="shared" si="0"/>
        <v>10.55494459263018</v>
      </c>
      <c r="C78" s="135">
        <v>38366.677662106602</v>
      </c>
      <c r="D78" s="65">
        <f t="shared" si="1"/>
        <v>5.4810300620564023</v>
      </c>
    </row>
    <row r="79" spans="1:23" x14ac:dyDescent="0.3">
      <c r="A79" s="134">
        <v>1950</v>
      </c>
      <c r="B79" s="271">
        <f t="shared" si="0"/>
        <v>10.649298338178925</v>
      </c>
      <c r="C79" s="135">
        <v>42163</v>
      </c>
      <c r="D79" s="65">
        <f t="shared" si="1"/>
        <v>9.8948425280067642</v>
      </c>
    </row>
    <row r="80" spans="1:23" x14ac:dyDescent="0.3">
      <c r="A80" s="134">
        <v>1951</v>
      </c>
      <c r="B80" s="271">
        <f t="shared" si="0"/>
        <v>10.723790344255976</v>
      </c>
      <c r="C80" s="135">
        <v>45423.748603531043</v>
      </c>
      <c r="D80" s="65">
        <f t="shared" si="1"/>
        <v>7.7336731341010934</v>
      </c>
    </row>
    <row r="81" spans="1:13" x14ac:dyDescent="0.3">
      <c r="A81" s="134">
        <v>1952</v>
      </c>
      <c r="B81" s="271">
        <f t="shared" si="0"/>
        <v>10.762788152545932</v>
      </c>
      <c r="C81" s="135">
        <v>47230.169539746268</v>
      </c>
      <c r="D81" s="65">
        <f t="shared" si="1"/>
        <v>3.9768204777242966</v>
      </c>
    </row>
    <row r="82" spans="1:13" x14ac:dyDescent="0.3">
      <c r="A82" s="134">
        <v>1953</v>
      </c>
      <c r="B82" s="271">
        <f t="shared" si="0"/>
        <v>10.765524523313102</v>
      </c>
      <c r="C82" s="135">
        <v>47359.585779658424</v>
      </c>
      <c r="D82" s="65">
        <f t="shared" si="1"/>
        <v>0.27401180468609176</v>
      </c>
    </row>
    <row r="83" spans="1:13" x14ac:dyDescent="0.3">
      <c r="A83" s="134">
        <v>1954</v>
      </c>
      <c r="B83" s="271">
        <f t="shared" si="0"/>
        <v>10.860797082528842</v>
      </c>
      <c r="C83" s="135">
        <v>52093.584529448046</v>
      </c>
      <c r="D83" s="65">
        <f t="shared" si="1"/>
        <v>9.9958618130966403</v>
      </c>
    </row>
    <row r="84" spans="1:13" x14ac:dyDescent="0.3">
      <c r="A84" s="134">
        <v>1955</v>
      </c>
      <c r="B84" s="271">
        <f t="shared" si="0"/>
        <v>10.942363438957139</v>
      </c>
      <c r="C84" s="135">
        <v>56520.768799237027</v>
      </c>
      <c r="D84" s="65">
        <f t="shared" si="1"/>
        <v>8.4985210938716129</v>
      </c>
    </row>
    <row r="85" spans="1:13" x14ac:dyDescent="0.3">
      <c r="A85" s="134">
        <v>1956</v>
      </c>
      <c r="B85" s="271">
        <f t="shared" si="0"/>
        <v>11.008496163060355</v>
      </c>
      <c r="C85" s="135">
        <v>60385.009320478581</v>
      </c>
      <c r="D85" s="65">
        <f t="shared" si="1"/>
        <v>6.8368506008250174</v>
      </c>
    </row>
    <row r="86" spans="1:13" x14ac:dyDescent="0.3">
      <c r="A86" s="134">
        <v>1957</v>
      </c>
      <c r="B86" s="271">
        <f t="shared" si="0"/>
        <v>11.081514362432806</v>
      </c>
      <c r="C86" s="135">
        <v>64959.18070348374</v>
      </c>
      <c r="D86" s="65">
        <f t="shared" si="1"/>
        <v>7.5750114713551975</v>
      </c>
    </row>
    <row r="87" spans="1:13" ht="15.6" customHeight="1" x14ac:dyDescent="0.3">
      <c r="A87" s="134">
        <v>1958</v>
      </c>
      <c r="B87" s="271">
        <f t="shared" si="0"/>
        <v>11.133331075936947</v>
      </c>
      <c r="C87" s="135">
        <v>68413.884716178189</v>
      </c>
      <c r="D87" s="65">
        <f t="shared" si="1"/>
        <v>5.3182690657137099</v>
      </c>
    </row>
    <row r="88" spans="1:13" ht="15.6" customHeight="1" x14ac:dyDescent="0.3">
      <c r="A88" s="134">
        <v>1959</v>
      </c>
      <c r="B88" s="271">
        <f t="shared" si="0"/>
        <v>11.162803512538785</v>
      </c>
      <c r="C88" s="135">
        <v>70460.21565327498</v>
      </c>
      <c r="D88" s="65">
        <f t="shared" si="1"/>
        <v>2.9911047232388466</v>
      </c>
      <c r="K88" s="395" t="s">
        <v>248</v>
      </c>
      <c r="L88" s="395"/>
      <c r="M88" s="395"/>
    </row>
    <row r="89" spans="1:13" x14ac:dyDescent="0.3">
      <c r="A89" s="134">
        <v>1960</v>
      </c>
      <c r="B89" s="271">
        <f t="shared" ref="B89:B152" si="2">LN(C89)</f>
        <v>11.240843699314372</v>
      </c>
      <c r="C89" s="135">
        <v>76179.19701231776</v>
      </c>
      <c r="D89" s="65">
        <f t="shared" si="1"/>
        <v>8.1166106376754588</v>
      </c>
      <c r="K89" s="395"/>
      <c r="L89" s="395"/>
      <c r="M89" s="395"/>
    </row>
    <row r="90" spans="1:13" x14ac:dyDescent="0.3">
      <c r="A90" s="134">
        <v>1961</v>
      </c>
      <c r="B90" s="271">
        <f t="shared" si="2"/>
        <v>11.283129678186752</v>
      </c>
      <c r="C90" s="135">
        <v>79469.587333429721</v>
      </c>
      <c r="D90" s="65">
        <f t="shared" ref="D90:D130" si="3">((C90/C89)-1)*100</f>
        <v>4.3192767187870462</v>
      </c>
      <c r="K90" s="395"/>
      <c r="L90" s="395"/>
      <c r="M90" s="395"/>
    </row>
    <row r="91" spans="1:13" x14ac:dyDescent="0.3">
      <c r="A91" s="134">
        <v>1962</v>
      </c>
      <c r="B91" s="271">
        <f t="shared" si="2"/>
        <v>11.32675149087801</v>
      </c>
      <c r="C91" s="135">
        <v>83012.916145116353</v>
      </c>
      <c r="D91" s="65">
        <f t="shared" si="3"/>
        <v>4.4587230544181899</v>
      </c>
      <c r="K91" s="395"/>
      <c r="L91" s="395"/>
      <c r="M91" s="395"/>
    </row>
    <row r="92" spans="1:13" x14ac:dyDescent="0.3">
      <c r="A92" s="134">
        <v>1963</v>
      </c>
      <c r="B92" s="271">
        <f t="shared" si="2"/>
        <v>11.399531954686379</v>
      </c>
      <c r="C92" s="135">
        <v>89279.926528950658</v>
      </c>
      <c r="D92" s="65">
        <f t="shared" si="3"/>
        <v>7.5494401050540505</v>
      </c>
      <c r="K92" s="395"/>
      <c r="L92" s="395"/>
      <c r="M92" s="395"/>
    </row>
    <row r="93" spans="1:13" x14ac:dyDescent="0.3">
      <c r="A93" s="134">
        <v>1964</v>
      </c>
      <c r="B93" s="271">
        <f t="shared" si="2"/>
        <v>11.503926448685919</v>
      </c>
      <c r="C93" s="135">
        <v>99104.135367533396</v>
      </c>
      <c r="D93" s="65">
        <f t="shared" si="3"/>
        <v>11.003827198935978</v>
      </c>
    </row>
    <row r="94" spans="1:13" x14ac:dyDescent="0.3">
      <c r="A94" s="134">
        <v>1965</v>
      </c>
      <c r="B94" s="271">
        <f t="shared" si="2"/>
        <v>11.563598009158431</v>
      </c>
      <c r="C94" s="135">
        <v>105197.83604486284</v>
      </c>
      <c r="D94" s="65">
        <f t="shared" si="3"/>
        <v>6.1487854716966162</v>
      </c>
    </row>
    <row r="95" spans="1:13" x14ac:dyDescent="0.3">
      <c r="A95" s="134">
        <v>1966</v>
      </c>
      <c r="B95" s="271">
        <f t="shared" si="2"/>
        <v>11.622773480764195</v>
      </c>
      <c r="C95" s="135">
        <v>111610.84267145308</v>
      </c>
      <c r="D95" s="65">
        <f t="shared" si="3"/>
        <v>6.0961393006747189</v>
      </c>
    </row>
    <row r="96" spans="1:13" x14ac:dyDescent="0.3">
      <c r="A96" s="134">
        <v>1967</v>
      </c>
      <c r="B96" s="271">
        <f t="shared" si="2"/>
        <v>11.679672818226781</v>
      </c>
      <c r="C96" s="135">
        <v>118145.57366544109</v>
      </c>
      <c r="D96" s="65">
        <f t="shared" si="3"/>
        <v>5.8549248778850149</v>
      </c>
    </row>
    <row r="97" spans="1:13" x14ac:dyDescent="0.3">
      <c r="A97" s="134">
        <v>1968</v>
      </c>
      <c r="B97" s="271">
        <f t="shared" si="2"/>
        <v>11.769726285867579</v>
      </c>
      <c r="C97" s="135">
        <v>129278.76048386646</v>
      </c>
      <c r="D97" s="65">
        <f t="shared" si="3"/>
        <v>9.4232788186815917</v>
      </c>
    </row>
    <row r="98" spans="1:13" x14ac:dyDescent="0.3">
      <c r="A98" s="134">
        <v>1969</v>
      </c>
      <c r="B98" s="271">
        <f t="shared" si="2"/>
        <v>11.803341123362884</v>
      </c>
      <c r="C98" s="135">
        <v>133698.31007915997</v>
      </c>
      <c r="D98" s="65">
        <f t="shared" si="3"/>
        <v>3.4186200260212685</v>
      </c>
    </row>
    <row r="99" spans="1:13" ht="15.6" customHeight="1" x14ac:dyDescent="0.3">
      <c r="A99" s="134">
        <v>1970</v>
      </c>
      <c r="B99" s="271">
        <f t="shared" si="2"/>
        <v>11.866339246507339</v>
      </c>
      <c r="C99" s="135">
        <v>142392.02134466922</v>
      </c>
      <c r="D99" s="65">
        <f t="shared" si="3"/>
        <v>6.5024840331653344</v>
      </c>
      <c r="K99" s="395" t="s">
        <v>192</v>
      </c>
      <c r="L99" s="395"/>
      <c r="M99" s="395"/>
    </row>
    <row r="100" spans="1:13" x14ac:dyDescent="0.3">
      <c r="A100" s="134">
        <v>1971</v>
      </c>
      <c r="B100" s="271">
        <f t="shared" si="2"/>
        <v>11.903273382883924</v>
      </c>
      <c r="C100" s="135">
        <v>147749.47513613402</v>
      </c>
      <c r="D100" s="65">
        <f t="shared" si="3"/>
        <v>3.7624676866526929</v>
      </c>
      <c r="K100" s="395"/>
      <c r="L100" s="395"/>
      <c r="M100" s="395"/>
    </row>
    <row r="101" spans="1:13" x14ac:dyDescent="0.3">
      <c r="A101" s="134">
        <v>1972</v>
      </c>
      <c r="B101" s="271">
        <f t="shared" si="2"/>
        <v>11.982350769186642</v>
      </c>
      <c r="C101" s="135">
        <v>159907.49474693826</v>
      </c>
      <c r="D101" s="65">
        <f t="shared" si="3"/>
        <v>8.2288073102134707</v>
      </c>
      <c r="K101" s="395"/>
      <c r="L101" s="395"/>
      <c r="M101" s="395"/>
    </row>
    <row r="102" spans="1:13" x14ac:dyDescent="0.3">
      <c r="A102" s="134">
        <v>1973</v>
      </c>
      <c r="B102" s="271">
        <f t="shared" si="2"/>
        <v>12.058025055593474</v>
      </c>
      <c r="C102" s="135">
        <v>172478.01457529585</v>
      </c>
      <c r="D102" s="65">
        <f t="shared" si="3"/>
        <v>7.8611198607364097</v>
      </c>
      <c r="K102" s="395"/>
      <c r="L102" s="395"/>
      <c r="M102" s="395"/>
    </row>
    <row r="103" spans="1:13" x14ac:dyDescent="0.3">
      <c r="A103" s="134">
        <v>1974</v>
      </c>
      <c r="B103" s="271">
        <f t="shared" si="2"/>
        <v>12.114186340761208</v>
      </c>
      <c r="C103" s="135">
        <v>182441.77148924614</v>
      </c>
      <c r="D103" s="65">
        <f t="shared" si="3"/>
        <v>5.7768272312762381</v>
      </c>
      <c r="K103" s="395"/>
      <c r="L103" s="395"/>
      <c r="M103" s="395"/>
    </row>
    <row r="104" spans="1:13" x14ac:dyDescent="0.3">
      <c r="A104" s="134">
        <v>1975</v>
      </c>
      <c r="B104" s="271">
        <f t="shared" si="2"/>
        <v>12.170041820502227</v>
      </c>
      <c r="C104" s="135">
        <v>192922.1117754812</v>
      </c>
      <c r="D104" s="65">
        <f t="shared" si="3"/>
        <v>5.7444850489476895</v>
      </c>
    </row>
    <row r="105" spans="1:13" x14ac:dyDescent="0.3">
      <c r="A105" s="134">
        <v>1976</v>
      </c>
      <c r="B105" s="271">
        <f t="shared" si="2"/>
        <v>12.213268385421964</v>
      </c>
      <c r="C105" s="135">
        <v>201444.33828752002</v>
      </c>
      <c r="D105" s="65">
        <f t="shared" si="3"/>
        <v>4.4174441351527483</v>
      </c>
    </row>
    <row r="106" spans="1:13" x14ac:dyDescent="0.3">
      <c r="A106" s="134">
        <v>1977</v>
      </c>
      <c r="B106" s="271">
        <f t="shared" si="2"/>
        <v>12.246612632335847</v>
      </c>
      <c r="C106" s="135">
        <v>208274.59000955315</v>
      </c>
      <c r="D106" s="65">
        <f t="shared" si="3"/>
        <v>3.3906397072745564</v>
      </c>
    </row>
    <row r="107" spans="1:13" x14ac:dyDescent="0.3">
      <c r="A107" s="134">
        <v>1978</v>
      </c>
      <c r="B107" s="271">
        <f t="shared" si="2"/>
        <v>12.332395226010322</v>
      </c>
      <c r="C107" s="135">
        <v>226929.62491830011</v>
      </c>
      <c r="D107" s="65">
        <f t="shared" si="3"/>
        <v>8.9569423269018511</v>
      </c>
    </row>
    <row r="108" spans="1:13" x14ac:dyDescent="0.3">
      <c r="A108" s="134">
        <v>1979</v>
      </c>
      <c r="B108" s="271">
        <f t="shared" si="2"/>
        <v>12.424957726566019</v>
      </c>
      <c r="C108" s="135">
        <v>248937.64603724063</v>
      </c>
      <c r="D108" s="65">
        <f t="shared" si="3"/>
        <v>9.6981701383695107</v>
      </c>
    </row>
    <row r="109" spans="1:13" x14ac:dyDescent="0.3">
      <c r="A109" s="134">
        <v>1980</v>
      </c>
      <c r="B109" s="271">
        <f t="shared" si="2"/>
        <v>12.513273062884965</v>
      </c>
      <c r="C109" s="135">
        <v>271922.68617905746</v>
      </c>
      <c r="D109" s="65">
        <f t="shared" si="3"/>
        <v>9.233251984064438</v>
      </c>
    </row>
    <row r="110" spans="1:13" x14ac:dyDescent="0.3">
      <c r="A110" s="134">
        <v>1981</v>
      </c>
      <c r="B110" s="271">
        <f t="shared" si="2"/>
        <v>12.604955987575671</v>
      </c>
      <c r="C110" s="135">
        <v>298031.95389531361</v>
      </c>
      <c r="D110" s="65">
        <f t="shared" si="3"/>
        <v>9.6017246972411652</v>
      </c>
    </row>
    <row r="111" spans="1:13" x14ac:dyDescent="0.3">
      <c r="A111" s="134">
        <v>1982</v>
      </c>
      <c r="B111" s="271">
        <f t="shared" si="2"/>
        <v>12.604596273913755</v>
      </c>
      <c r="C111" s="135">
        <v>297924.76700925943</v>
      </c>
      <c r="D111" s="65">
        <f t="shared" si="3"/>
        <v>-3.5964897271323348E-2</v>
      </c>
    </row>
    <row r="112" spans="1:13" ht="15.6" customHeight="1" x14ac:dyDescent="0.3">
      <c r="A112" s="134">
        <v>1983</v>
      </c>
      <c r="B112" s="271">
        <f t="shared" si="2"/>
        <v>12.557131441021019</v>
      </c>
      <c r="C112" s="135">
        <v>284114.16932341142</v>
      </c>
      <c r="D112" s="65">
        <f t="shared" si="3"/>
        <v>-4.6355990555893563</v>
      </c>
      <c r="E112" s="395" t="s">
        <v>190</v>
      </c>
      <c r="F112" s="395"/>
      <c r="G112" s="395"/>
      <c r="H112" s="395"/>
      <c r="I112" s="395"/>
      <c r="J112" s="85"/>
    </row>
    <row r="113" spans="1:10" x14ac:dyDescent="0.3">
      <c r="A113" s="134">
        <v>1984</v>
      </c>
      <c r="B113" s="271">
        <f t="shared" si="2"/>
        <v>12.59158972323247</v>
      </c>
      <c r="C113" s="135">
        <v>294074.88454730331</v>
      </c>
      <c r="D113" s="65">
        <f t="shared" si="3"/>
        <v>3.5058847109288083</v>
      </c>
      <c r="E113" s="395"/>
      <c r="F113" s="395"/>
      <c r="G113" s="395"/>
      <c r="H113" s="395"/>
      <c r="I113" s="395"/>
      <c r="J113" s="85"/>
    </row>
    <row r="114" spans="1:10" x14ac:dyDescent="0.3">
      <c r="A114" s="134">
        <v>1985</v>
      </c>
      <c r="B114" s="271">
        <f t="shared" si="2"/>
        <v>12.610222198631359</v>
      </c>
      <c r="C114" s="135">
        <v>299605.59298684978</v>
      </c>
      <c r="D114" s="65">
        <f t="shared" si="3"/>
        <v>1.8807143112749669</v>
      </c>
      <c r="E114" s="395"/>
      <c r="F114" s="395"/>
      <c r="G114" s="395"/>
      <c r="H114" s="395"/>
      <c r="I114" s="395"/>
      <c r="J114" s="85"/>
    </row>
    <row r="115" spans="1:10" x14ac:dyDescent="0.3">
      <c r="A115" s="134">
        <v>1986</v>
      </c>
      <c r="B115" s="271">
        <f t="shared" si="2"/>
        <v>12.570174056525133</v>
      </c>
      <c r="C115" s="135">
        <v>287844.03190120589</v>
      </c>
      <c r="D115" s="65">
        <f t="shared" si="3"/>
        <v>-3.9256814161543807</v>
      </c>
      <c r="E115" s="395"/>
      <c r="F115" s="395"/>
      <c r="G115" s="395"/>
      <c r="H115" s="395"/>
      <c r="I115" s="395"/>
      <c r="J115" s="85"/>
    </row>
    <row r="116" spans="1:10" x14ac:dyDescent="0.3">
      <c r="A116" s="134">
        <v>1987</v>
      </c>
      <c r="B116" s="271">
        <f t="shared" si="2"/>
        <v>12.590825451420853</v>
      </c>
      <c r="C116" s="135">
        <v>293850.21726691024</v>
      </c>
      <c r="D116" s="65">
        <f t="shared" si="3"/>
        <v>2.0866110462786303</v>
      </c>
      <c r="E116" s="395"/>
      <c r="F116" s="395"/>
      <c r="G116" s="395"/>
      <c r="H116" s="395"/>
      <c r="I116" s="395"/>
      <c r="J116" s="85"/>
    </row>
    <row r="117" spans="1:10" x14ac:dyDescent="0.3">
      <c r="A117" s="134">
        <v>1988</v>
      </c>
      <c r="B117" s="271">
        <f t="shared" si="2"/>
        <v>12.602914526606973</v>
      </c>
      <c r="C117" s="135">
        <v>297424.15390507691</v>
      </c>
      <c r="D117" s="65">
        <f t="shared" si="3"/>
        <v>1.2162443408780588</v>
      </c>
      <c r="E117" s="395"/>
      <c r="F117" s="395"/>
      <c r="G117" s="395"/>
      <c r="H117" s="395"/>
      <c r="I117" s="395"/>
      <c r="J117" s="85"/>
    </row>
    <row r="118" spans="1:10" x14ac:dyDescent="0.3">
      <c r="A118" s="134">
        <v>1989</v>
      </c>
      <c r="B118" s="271">
        <f t="shared" si="2"/>
        <v>12.638321594990973</v>
      </c>
      <c r="C118" s="135">
        <v>308143.72569864721</v>
      </c>
      <c r="D118" s="65">
        <f t="shared" si="3"/>
        <v>3.6041362656078935</v>
      </c>
    </row>
    <row r="119" spans="1:10" x14ac:dyDescent="0.3">
      <c r="A119" s="136">
        <v>1990</v>
      </c>
      <c r="B119" s="271">
        <f t="shared" si="2"/>
        <v>12.68954943559485</v>
      </c>
      <c r="C119" s="137">
        <v>324340.58651152061</v>
      </c>
      <c r="D119" s="65">
        <f t="shared" si="3"/>
        <v>5.2562682482502732</v>
      </c>
    </row>
    <row r="120" spans="1:10" x14ac:dyDescent="0.3">
      <c r="A120" s="134">
        <v>1991</v>
      </c>
      <c r="B120" s="271">
        <f t="shared" si="2"/>
        <v>12.728389843794981</v>
      </c>
      <c r="C120" s="137">
        <v>337185.95209725923</v>
      </c>
      <c r="D120" s="65">
        <f t="shared" si="3"/>
        <v>3.9604558047755534</v>
      </c>
    </row>
    <row r="121" spans="1:10" x14ac:dyDescent="0.3">
      <c r="A121" s="134">
        <v>1992</v>
      </c>
      <c r="B121" s="271">
        <f t="shared" si="2"/>
        <v>12.763925470826475</v>
      </c>
      <c r="C121" s="137">
        <v>349383.5066633409</v>
      </c>
      <c r="D121" s="65">
        <f t="shared" si="3"/>
        <v>3.6174563294272044</v>
      </c>
    </row>
    <row r="122" spans="1:10" x14ac:dyDescent="0.3">
      <c r="A122" s="134">
        <v>1993</v>
      </c>
      <c r="B122" s="271">
        <f t="shared" si="2"/>
        <v>12.792654611960669</v>
      </c>
      <c r="C122" s="137">
        <v>359566.56967905781</v>
      </c>
      <c r="D122" s="65">
        <f t="shared" si="3"/>
        <v>2.9145803455253194</v>
      </c>
    </row>
    <row r="123" spans="1:10" x14ac:dyDescent="0.3">
      <c r="A123" s="134">
        <v>1994</v>
      </c>
      <c r="B123" s="271">
        <f t="shared" si="2"/>
        <v>12.835534133800238</v>
      </c>
      <c r="C123" s="137">
        <v>375319.94722860464</v>
      </c>
      <c r="D123" s="65">
        <f t="shared" si="3"/>
        <v>4.3812130709503849</v>
      </c>
    </row>
    <row r="124" spans="1:10" x14ac:dyDescent="0.3">
      <c r="A124" s="136">
        <v>1995</v>
      </c>
      <c r="B124" s="271">
        <f t="shared" si="2"/>
        <v>12.774647355588122</v>
      </c>
      <c r="C124" s="137">
        <v>353149.71068235312</v>
      </c>
      <c r="D124" s="65">
        <f t="shared" si="3"/>
        <v>-5.9070232504183418</v>
      </c>
    </row>
    <row r="125" spans="1:10" x14ac:dyDescent="0.3">
      <c r="A125" s="134">
        <v>1996</v>
      </c>
      <c r="B125" s="271">
        <f t="shared" si="2"/>
        <v>12.832747084665753</v>
      </c>
      <c r="C125" s="137">
        <v>374275.36841692263</v>
      </c>
      <c r="D125" s="65">
        <f t="shared" si="3"/>
        <v>5.9820685379440519</v>
      </c>
    </row>
    <row r="126" spans="1:10" x14ac:dyDescent="0.3">
      <c r="A126" s="134">
        <v>1997</v>
      </c>
      <c r="B126" s="271">
        <f t="shared" si="2"/>
        <v>12.904501670329878</v>
      </c>
      <c r="C126" s="137">
        <v>402118.32710808702</v>
      </c>
      <c r="D126" s="65">
        <f t="shared" si="3"/>
        <v>7.4391640595885544</v>
      </c>
    </row>
    <row r="127" spans="1:10" x14ac:dyDescent="0.3">
      <c r="A127" s="134">
        <v>1998</v>
      </c>
      <c r="B127" s="271">
        <f t="shared" si="2"/>
        <v>12.964710506663753</v>
      </c>
      <c r="C127" s="137">
        <v>427073.11483040679</v>
      </c>
      <c r="D127" s="65">
        <f t="shared" si="3"/>
        <v>6.205831975326026</v>
      </c>
    </row>
    <row r="128" spans="1:10" x14ac:dyDescent="0.3">
      <c r="A128" s="134">
        <v>1999</v>
      </c>
      <c r="B128" s="271">
        <f t="shared" si="2"/>
        <v>12.991767541061906</v>
      </c>
      <c r="C128" s="137">
        <v>438786.19279544312</v>
      </c>
      <c r="D128" s="65">
        <f t="shared" si="3"/>
        <v>2.7426399738807339</v>
      </c>
    </row>
    <row r="129" spans="1:4" x14ac:dyDescent="0.3">
      <c r="A129" s="136">
        <v>2000</v>
      </c>
      <c r="B129" s="271">
        <f t="shared" si="2"/>
        <v>13.038363368805911</v>
      </c>
      <c r="C129" s="137">
        <v>459715.62409473525</v>
      </c>
      <c r="D129" s="65">
        <f t="shared" si="3"/>
        <v>4.7698472839251771</v>
      </c>
    </row>
    <row r="130" spans="1:4" x14ac:dyDescent="0.3">
      <c r="A130" s="134">
        <v>2001</v>
      </c>
      <c r="B130" s="271">
        <f t="shared" si="2"/>
        <v>13.035939288700602</v>
      </c>
      <c r="C130" s="137">
        <v>458602.58618782356</v>
      </c>
      <c r="D130" s="65">
        <f t="shared" si="3"/>
        <v>-0.24211443957413703</v>
      </c>
    </row>
    <row r="131" spans="1:4" x14ac:dyDescent="0.3">
      <c r="A131" s="134">
        <v>2002</v>
      </c>
      <c r="B131" s="271">
        <f t="shared" si="2"/>
        <v>13.033516470403137</v>
      </c>
      <c r="C131" s="137">
        <v>457492.82037406764</v>
      </c>
      <c r="D131" s="65">
        <f>((C131/C130)-1)*100</f>
        <v>-0.24198856421219217</v>
      </c>
    </row>
    <row r="132" spans="1:4" x14ac:dyDescent="0.3">
      <c r="A132" s="134">
        <v>2003</v>
      </c>
      <c r="B132" s="271">
        <f t="shared" si="2"/>
        <v>13.045572662939382</v>
      </c>
      <c r="C132" s="137">
        <v>463041.82461925602</v>
      </c>
      <c r="D132" s="65">
        <f t="shared" ref="D132:D154" si="4">((C132/C131)-1)*100</f>
        <v>1.2129161372743003</v>
      </c>
    </row>
    <row r="133" spans="1:4" x14ac:dyDescent="0.3">
      <c r="A133" s="134">
        <v>2004</v>
      </c>
      <c r="B133" s="271">
        <f t="shared" si="2"/>
        <v>13.078431797703059</v>
      </c>
      <c r="C133" s="137">
        <v>478509.71739432536</v>
      </c>
      <c r="D133" s="65">
        <f t="shared" si="4"/>
        <v>3.3404958154240383</v>
      </c>
    </row>
    <row r="134" spans="1:4" x14ac:dyDescent="0.3">
      <c r="A134" s="136">
        <v>2005</v>
      </c>
      <c r="B134" s="271">
        <f t="shared" si="2"/>
        <v>13.101341710600913</v>
      </c>
      <c r="C134" s="137">
        <v>489598.87412724982</v>
      </c>
      <c r="D134" s="65">
        <f t="shared" si="4"/>
        <v>2.3174360582078224</v>
      </c>
    </row>
    <row r="135" spans="1:4" x14ac:dyDescent="0.3">
      <c r="A135" s="134">
        <v>2006</v>
      </c>
      <c r="B135" s="271">
        <f t="shared" si="2"/>
        <v>13.148221452324377</v>
      </c>
      <c r="C135" s="137">
        <v>513097.64764421812</v>
      </c>
      <c r="D135" s="65">
        <f t="shared" si="4"/>
        <v>4.7995971311937335</v>
      </c>
    </row>
    <row r="136" spans="1:4" x14ac:dyDescent="0.3">
      <c r="A136" s="134">
        <v>2007</v>
      </c>
      <c r="B136" s="271">
        <f t="shared" si="2"/>
        <v>13.168611195940798</v>
      </c>
      <c r="C136" s="137">
        <v>523666.96378010965</v>
      </c>
      <c r="D136" s="65">
        <f t="shared" si="4"/>
        <v>2.0599034480899281</v>
      </c>
    </row>
    <row r="137" spans="1:4" x14ac:dyDescent="0.3">
      <c r="A137" s="134">
        <v>2008</v>
      </c>
      <c r="B137" s="271">
        <f t="shared" si="2"/>
        <v>13.175729646603783</v>
      </c>
      <c r="C137" s="137">
        <v>527407.96047875308</v>
      </c>
      <c r="D137" s="65">
        <f t="shared" si="4"/>
        <v>0.71438470581357549</v>
      </c>
    </row>
    <row r="138" spans="1:4" x14ac:dyDescent="0.3">
      <c r="A138" s="134">
        <v>2009</v>
      </c>
      <c r="B138" s="271">
        <f t="shared" si="2"/>
        <v>13.112979838372274</v>
      </c>
      <c r="C138" s="137">
        <v>495330.17449403455</v>
      </c>
      <c r="D138" s="65">
        <f t="shared" si="4"/>
        <v>-6.0821580993203117</v>
      </c>
    </row>
    <row r="139" spans="1:4" x14ac:dyDescent="0.3">
      <c r="A139" s="134">
        <v>2010</v>
      </c>
      <c r="B139" s="271">
        <f t="shared" si="2"/>
        <v>13.161670938550301</v>
      </c>
      <c r="C139" s="137">
        <v>520045.16291732516</v>
      </c>
      <c r="D139" s="65">
        <f t="shared" si="4"/>
        <v>4.9895987961032784</v>
      </c>
    </row>
    <row r="140" spans="1:4" x14ac:dyDescent="0.3">
      <c r="A140" s="134">
        <v>2011</v>
      </c>
      <c r="B140" s="271">
        <f t="shared" si="2"/>
        <v>13.195610806157015</v>
      </c>
      <c r="C140" s="137">
        <v>537998.36825551884</v>
      </c>
      <c r="D140" s="65">
        <f t="shared" si="4"/>
        <v>3.452239655010092</v>
      </c>
    </row>
    <row r="141" spans="1:4" x14ac:dyDescent="0.3">
      <c r="A141" s="134">
        <v>2012</v>
      </c>
      <c r="B141" s="271">
        <f t="shared" si="2"/>
        <v>13.228434216821507</v>
      </c>
      <c r="C141" s="137">
        <v>555950.32005500945</v>
      </c>
      <c r="D141" s="65">
        <f t="shared" si="4"/>
        <v>3.3368041352431099</v>
      </c>
    </row>
    <row r="142" spans="1:4" x14ac:dyDescent="0.3">
      <c r="A142" s="134">
        <v>2013</v>
      </c>
      <c r="B142" s="271">
        <f t="shared" si="2"/>
        <v>13.239107006634837</v>
      </c>
      <c r="C142" s="137">
        <v>561915.63763305498</v>
      </c>
      <c r="D142" s="65">
        <f t="shared" si="4"/>
        <v>1.0729947196460365</v>
      </c>
    </row>
    <row r="143" spans="1:4" x14ac:dyDescent="0.3">
      <c r="A143" s="134">
        <v>2014</v>
      </c>
      <c r="B143" s="271">
        <f t="shared" si="2"/>
        <v>13.263941874007712</v>
      </c>
      <c r="C143" s="137">
        <v>576045.46796836623</v>
      </c>
      <c r="D143" s="65">
        <f t="shared" si="4"/>
        <v>2.5145821523725465</v>
      </c>
    </row>
    <row r="144" spans="1:4" x14ac:dyDescent="0.3">
      <c r="A144" s="134">
        <v>2015</v>
      </c>
      <c r="B144" s="271">
        <f t="shared" si="2"/>
        <v>13.290789580029069</v>
      </c>
      <c r="C144" s="137">
        <v>591720.44439543481</v>
      </c>
      <c r="D144" s="65">
        <f t="shared" si="4"/>
        <v>2.7211352746775441</v>
      </c>
    </row>
    <row r="145" spans="1:4" x14ac:dyDescent="0.3">
      <c r="A145" s="134">
        <v>2016</v>
      </c>
      <c r="B145" s="271">
        <f t="shared" si="2"/>
        <v>13.306071300111988</v>
      </c>
      <c r="C145" s="137">
        <v>600832.39641791</v>
      </c>
      <c r="D145" s="65">
        <f t="shared" si="4"/>
        <v>1.5399082639074413</v>
      </c>
    </row>
    <row r="146" spans="1:4" x14ac:dyDescent="0.3">
      <c r="A146" s="134">
        <v>2017</v>
      </c>
      <c r="B146" s="271">
        <f t="shared" si="2"/>
        <v>13.326836470046365</v>
      </c>
      <c r="C146" s="137">
        <v>613439.22167208372</v>
      </c>
      <c r="D146" s="65">
        <f t="shared" si="4"/>
        <v>2.0982266151648998</v>
      </c>
    </row>
    <row r="147" spans="1:4" x14ac:dyDescent="0.3">
      <c r="A147" s="134">
        <v>2018</v>
      </c>
      <c r="B147" s="271">
        <f t="shared" si="2"/>
        <v>13.34625687413385</v>
      </c>
      <c r="C147" s="137">
        <v>625468.89168417815</v>
      </c>
      <c r="D147" s="65">
        <f t="shared" si="4"/>
        <v>1.9610206825876775</v>
      </c>
    </row>
    <row r="148" spans="1:4" x14ac:dyDescent="0.3">
      <c r="A148" s="134">
        <v>2019</v>
      </c>
      <c r="B148" s="271">
        <f t="shared" si="2"/>
        <v>13.343828716930204</v>
      </c>
      <c r="C148" s="137">
        <v>623951.99726353004</v>
      </c>
      <c r="D148" s="65">
        <f t="shared" si="4"/>
        <v>-0.24252116145434544</v>
      </c>
    </row>
    <row r="149" spans="1:4" x14ac:dyDescent="0.3">
      <c r="A149" s="134">
        <v>2020</v>
      </c>
      <c r="B149" s="271">
        <f t="shared" si="2"/>
        <v>13.251521824504415</v>
      </c>
      <c r="C149" s="137">
        <v>568935.20107429358</v>
      </c>
      <c r="D149" s="65">
        <f t="shared" si="4"/>
        <v>-8.8174725668839766</v>
      </c>
    </row>
    <row r="150" spans="1:4" x14ac:dyDescent="0.3">
      <c r="A150" s="134">
        <v>2021</v>
      </c>
      <c r="B150" s="271">
        <f t="shared" si="2"/>
        <v>13.309447904355915</v>
      </c>
      <c r="C150" s="137">
        <v>602864.59867809364</v>
      </c>
      <c r="D150" s="65">
        <f t="shared" si="4"/>
        <v>5.9636664315606991</v>
      </c>
    </row>
    <row r="151" spans="1:4" x14ac:dyDescent="0.3">
      <c r="A151" s="134">
        <v>2022</v>
      </c>
      <c r="B151" s="271">
        <f t="shared" si="2"/>
        <v>13.348137047135982</v>
      </c>
      <c r="C151" s="137">
        <v>626645.98763325019</v>
      </c>
      <c r="D151" s="65">
        <f t="shared" si="4"/>
        <v>3.9447313720696542</v>
      </c>
    </row>
    <row r="152" spans="1:4" x14ac:dyDescent="0.3">
      <c r="A152" s="134">
        <v>2023</v>
      </c>
      <c r="B152" s="271">
        <f t="shared" si="2"/>
        <v>13.379919224321972</v>
      </c>
      <c r="C152" s="137">
        <v>646882.03084890544</v>
      </c>
      <c r="D152" s="65">
        <f t="shared" si="4"/>
        <v>3.2292623929635056</v>
      </c>
    </row>
    <row r="153" spans="1:4" x14ac:dyDescent="0.3">
      <c r="A153" s="134">
        <v>2024</v>
      </c>
      <c r="B153" s="271">
        <f t="shared" ref="B153:B154" si="5">LN(C153)</f>
        <v>13.391847795187246</v>
      </c>
      <c r="C153" s="137">
        <v>654644.61521909235</v>
      </c>
      <c r="D153" s="65">
        <f t="shared" si="4"/>
        <v>1.2000000000000011</v>
      </c>
    </row>
    <row r="154" spans="1:4" x14ac:dyDescent="0.3">
      <c r="A154" s="138">
        <v>2025</v>
      </c>
      <c r="B154" s="271">
        <f t="shared" si="5"/>
        <v>13.401575705450609</v>
      </c>
      <c r="C154" s="139">
        <v>661044.01521909202</v>
      </c>
      <c r="D154" s="161">
        <f t="shared" si="4"/>
        <v>0.97753801852598077</v>
      </c>
    </row>
  </sheetData>
  <mergeCells count="11">
    <mergeCell ref="E112:I117"/>
    <mergeCell ref="K99:M103"/>
    <mergeCell ref="K51:M52"/>
    <mergeCell ref="K62:M63"/>
    <mergeCell ref="K74:M75"/>
    <mergeCell ref="K88:M92"/>
    <mergeCell ref="U74:W75"/>
    <mergeCell ref="A2:A4"/>
    <mergeCell ref="C2:C4"/>
    <mergeCell ref="K25:M26"/>
    <mergeCell ref="K36:M38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61"/>
  <sheetViews>
    <sheetView workbookViewId="0">
      <selection activeCell="L62" sqref="L62"/>
    </sheetView>
  </sheetViews>
  <sheetFormatPr baseColWidth="10" defaultRowHeight="15.6" x14ac:dyDescent="0.3"/>
  <cols>
    <col min="1" max="1" width="11.5546875" style="167"/>
    <col min="2" max="2" width="14.44140625" style="167" customWidth="1"/>
    <col min="3" max="3" width="13" style="167" customWidth="1"/>
    <col min="4" max="4" width="11.109375" style="167" customWidth="1"/>
    <col min="5" max="5" width="11.6640625" style="167" bestFit="1" customWidth="1"/>
    <col min="6" max="6" width="12.5546875" style="167" customWidth="1"/>
    <col min="7" max="7" width="14.88671875" style="167" customWidth="1"/>
    <col min="8" max="8" width="13.6640625" style="167" customWidth="1"/>
    <col min="9" max="9" width="4.88671875" style="167" customWidth="1"/>
    <col min="10" max="10" width="9.6640625" style="167" customWidth="1"/>
    <col min="11" max="11" width="12" style="167" customWidth="1"/>
    <col min="12" max="12" width="8.21875" style="167" customWidth="1"/>
    <col min="13" max="13" width="9.6640625" style="167" customWidth="1"/>
    <col min="14" max="14" width="11.6640625" style="167" bestFit="1" customWidth="1"/>
    <col min="15" max="15" width="10.77734375" style="167" customWidth="1"/>
    <col min="16" max="16" width="14.88671875" style="167" bestFit="1" customWidth="1"/>
    <col min="17" max="17" width="14.77734375" style="167" customWidth="1"/>
    <col min="18" max="18" width="15.33203125" style="167" customWidth="1"/>
    <col min="19" max="19" width="5.6640625" style="167" customWidth="1"/>
    <col min="20" max="20" width="8.21875" style="167" customWidth="1"/>
    <col min="21" max="22" width="10.21875" style="167" customWidth="1"/>
    <col min="23" max="23" width="12.21875" style="167" customWidth="1"/>
    <col min="24" max="24" width="12.6640625" style="167" customWidth="1"/>
    <col min="25" max="25" width="12.21875" style="167" customWidth="1"/>
    <col min="26" max="26" width="11.21875" style="167" customWidth="1"/>
    <col min="27" max="27" width="13.6640625" style="167" customWidth="1"/>
    <col min="28" max="28" width="13.44140625" style="167" bestFit="1" customWidth="1"/>
    <col min="29" max="29" width="13.44140625" style="167" customWidth="1"/>
    <col min="30" max="30" width="4" style="167" customWidth="1"/>
    <col min="31" max="31" width="9.77734375" style="167" customWidth="1"/>
    <col min="32" max="36" width="11.5546875" style="167"/>
    <col min="37" max="37" width="13.88671875" style="167" customWidth="1"/>
    <col min="38" max="38" width="14.6640625" style="167" customWidth="1"/>
    <col min="39" max="39" width="4.21875" style="167" customWidth="1"/>
    <col min="40" max="40" width="13.5546875" style="167" customWidth="1"/>
    <col min="41" max="41" width="10.77734375" style="167" customWidth="1"/>
    <col min="42" max="42" width="11.33203125" style="167" customWidth="1"/>
    <col min="43" max="43" width="11.6640625" style="167" customWidth="1"/>
    <col min="44" max="44" width="10.33203125" style="167" customWidth="1"/>
    <col min="45" max="45" width="9.88671875" style="167" customWidth="1"/>
    <col min="46" max="46" width="12.33203125" style="167" customWidth="1"/>
    <col min="47" max="47" width="13.77734375" style="167" customWidth="1"/>
    <col min="48" max="49" width="13.33203125" style="167" customWidth="1"/>
    <col min="50" max="50" width="3.77734375" style="167" customWidth="1"/>
    <col min="51" max="51" width="11" style="167" customWidth="1"/>
    <col min="52" max="52" width="10.77734375" style="167" customWidth="1"/>
    <col min="53" max="57" width="11.5546875" style="167"/>
    <col min="58" max="58" width="13.5546875" style="167" bestFit="1" customWidth="1"/>
    <col min="59" max="59" width="13.44140625" style="167" bestFit="1" customWidth="1"/>
    <col min="60" max="60" width="6" style="167" customWidth="1"/>
    <col min="61" max="61" width="11.5546875" style="167"/>
    <col min="62" max="62" width="14.21875" style="167" customWidth="1"/>
    <col min="63" max="68" width="11.5546875" style="167"/>
    <col min="69" max="69" width="15.44140625" style="167" customWidth="1"/>
    <col min="70" max="70" width="14.33203125" style="167" customWidth="1"/>
    <col min="71" max="71" width="12.44140625" style="167" customWidth="1"/>
    <col min="72" max="72" width="4" style="167" customWidth="1"/>
    <col min="73" max="73" width="9.44140625" style="167" customWidth="1"/>
    <col min="74" max="74" width="20.109375" style="167" customWidth="1"/>
    <col min="75" max="75" width="20.33203125" style="167" customWidth="1"/>
    <col min="76" max="76" width="13.6640625" style="167" customWidth="1"/>
    <col min="77" max="77" width="11.88671875" style="167" customWidth="1"/>
    <col min="78" max="79" width="11.5546875" style="167"/>
    <col min="80" max="80" width="14.33203125" style="167" customWidth="1"/>
    <col min="81" max="81" width="14.21875" style="167" customWidth="1"/>
    <col min="82" max="82" width="4.5546875" style="167" customWidth="1"/>
    <col min="83" max="83" width="11.6640625" style="167" customWidth="1"/>
    <col min="84" max="89" width="11.5546875" style="167"/>
    <col min="90" max="90" width="13.88671875" style="167" customWidth="1"/>
    <col min="91" max="91" width="13.44140625" style="167" customWidth="1"/>
    <col min="92" max="92" width="12.33203125" style="167" customWidth="1"/>
    <col min="93" max="93" width="5.88671875" style="167" customWidth="1"/>
    <col min="94" max="94" width="9.5546875" style="167" customWidth="1"/>
    <col min="95" max="100" width="11.5546875" style="167"/>
    <col min="101" max="101" width="14.77734375" style="167" customWidth="1"/>
    <col min="102" max="103" width="13.33203125" style="167" customWidth="1"/>
    <col min="104" max="16384" width="11.5546875" style="167"/>
  </cols>
  <sheetData>
    <row r="1" spans="1:103" x14ac:dyDescent="0.3">
      <c r="B1" s="416" t="s">
        <v>218</v>
      </c>
      <c r="C1" s="416"/>
      <c r="D1" s="416"/>
      <c r="E1" s="416"/>
      <c r="F1" s="416"/>
      <c r="G1" s="416"/>
      <c r="H1" s="416"/>
      <c r="J1" s="176" t="s">
        <v>219</v>
      </c>
      <c r="U1" s="416" t="s">
        <v>217</v>
      </c>
      <c r="V1" s="416"/>
      <c r="W1" s="416"/>
      <c r="X1" s="416"/>
      <c r="Y1" s="416"/>
      <c r="Z1" s="416"/>
      <c r="AA1" s="416"/>
      <c r="AB1" s="416"/>
      <c r="AC1" s="204"/>
      <c r="AD1" s="177"/>
      <c r="AE1" s="416" t="s">
        <v>221</v>
      </c>
      <c r="AF1" s="416"/>
      <c r="AG1" s="416"/>
      <c r="AH1" s="416"/>
      <c r="AI1" s="416"/>
      <c r="AJ1" s="416"/>
      <c r="AK1" s="416"/>
      <c r="AL1" s="416"/>
      <c r="AN1" s="416" t="s">
        <v>222</v>
      </c>
      <c r="AO1" s="416"/>
      <c r="AP1" s="416"/>
      <c r="AQ1" s="416"/>
      <c r="AR1" s="416"/>
      <c r="AS1" s="416"/>
      <c r="AT1" s="416"/>
      <c r="AU1" s="416"/>
      <c r="AY1" s="416" t="s">
        <v>202</v>
      </c>
      <c r="AZ1" s="416"/>
      <c r="BA1" s="416"/>
      <c r="BB1" s="416"/>
      <c r="BC1" s="416"/>
      <c r="BD1" s="416"/>
      <c r="BE1" s="416"/>
      <c r="BF1" s="416"/>
      <c r="BG1" s="416"/>
      <c r="BI1" s="176" t="s">
        <v>223</v>
      </c>
      <c r="BU1" s="176" t="s">
        <v>203</v>
      </c>
      <c r="CE1" s="416" t="s">
        <v>225</v>
      </c>
      <c r="CF1" s="416"/>
      <c r="CG1" s="416"/>
      <c r="CH1" s="416"/>
      <c r="CI1" s="416"/>
      <c r="CJ1" s="416"/>
      <c r="CK1" s="416"/>
      <c r="CL1" s="416"/>
      <c r="CP1" s="416" t="s">
        <v>226</v>
      </c>
      <c r="CQ1" s="416"/>
      <c r="CR1" s="416"/>
      <c r="CS1" s="416"/>
      <c r="CT1" s="416"/>
      <c r="CU1" s="416"/>
      <c r="CV1" s="416"/>
      <c r="CW1" s="416"/>
    </row>
    <row r="2" spans="1:103" ht="15.6" customHeight="1" x14ac:dyDescent="0.3">
      <c r="A2" s="425"/>
      <c r="B2" s="419" t="s">
        <v>204</v>
      </c>
      <c r="C2" s="419" t="s">
        <v>198</v>
      </c>
      <c r="D2" s="419" t="s">
        <v>199</v>
      </c>
      <c r="E2" s="419" t="s">
        <v>200</v>
      </c>
      <c r="F2" s="419" t="s">
        <v>205</v>
      </c>
      <c r="G2" s="419" t="s">
        <v>206</v>
      </c>
      <c r="H2" s="419" t="s">
        <v>207</v>
      </c>
      <c r="I2" s="232"/>
      <c r="J2" s="419"/>
      <c r="K2" s="419" t="s">
        <v>208</v>
      </c>
      <c r="L2" s="419" t="s">
        <v>209</v>
      </c>
      <c r="M2" s="419" t="s">
        <v>198</v>
      </c>
      <c r="N2" s="419" t="s">
        <v>199</v>
      </c>
      <c r="O2" s="419" t="s">
        <v>200</v>
      </c>
      <c r="P2" s="419" t="s">
        <v>201</v>
      </c>
      <c r="Q2" s="419" t="s">
        <v>206</v>
      </c>
      <c r="R2" s="419" t="s">
        <v>207</v>
      </c>
      <c r="S2" s="231"/>
      <c r="T2" s="419"/>
      <c r="U2" s="419" t="s">
        <v>208</v>
      </c>
      <c r="V2" s="419" t="s">
        <v>216</v>
      </c>
      <c r="W2" s="419" t="s">
        <v>198</v>
      </c>
      <c r="X2" s="419" t="s">
        <v>199</v>
      </c>
      <c r="Y2" s="419" t="s">
        <v>200</v>
      </c>
      <c r="Z2" s="419" t="s">
        <v>201</v>
      </c>
      <c r="AA2" s="419" t="s">
        <v>206</v>
      </c>
      <c r="AB2" s="419" t="s">
        <v>207</v>
      </c>
      <c r="AC2" s="419" t="s">
        <v>220</v>
      </c>
      <c r="AD2" s="232"/>
      <c r="AE2" s="419"/>
      <c r="AF2" s="419" t="s">
        <v>197</v>
      </c>
      <c r="AG2" s="419" t="s">
        <v>198</v>
      </c>
      <c r="AH2" s="419" t="s">
        <v>199</v>
      </c>
      <c r="AI2" s="419" t="s">
        <v>200</v>
      </c>
      <c r="AJ2" s="419" t="s">
        <v>201</v>
      </c>
      <c r="AK2" s="419" t="s">
        <v>206</v>
      </c>
      <c r="AL2" s="419" t="s">
        <v>207</v>
      </c>
      <c r="AN2" s="419"/>
      <c r="AO2" s="419" t="s">
        <v>208</v>
      </c>
      <c r="AP2" s="419" t="s">
        <v>216</v>
      </c>
      <c r="AQ2" s="419" t="s">
        <v>198</v>
      </c>
      <c r="AR2" s="419" t="s">
        <v>199</v>
      </c>
      <c r="AS2" s="419" t="s">
        <v>200</v>
      </c>
      <c r="AT2" s="419" t="s">
        <v>201</v>
      </c>
      <c r="AU2" s="419" t="s">
        <v>206</v>
      </c>
      <c r="AV2" s="419" t="s">
        <v>207</v>
      </c>
      <c r="AW2" s="422" t="s">
        <v>220</v>
      </c>
      <c r="AY2" s="419"/>
      <c r="AZ2" s="419" t="s">
        <v>210</v>
      </c>
      <c r="BA2" s="419" t="s">
        <v>197</v>
      </c>
      <c r="BB2" s="419" t="s">
        <v>198</v>
      </c>
      <c r="BC2" s="419" t="s">
        <v>199</v>
      </c>
      <c r="BD2" s="419" t="s">
        <v>200</v>
      </c>
      <c r="BE2" s="419" t="s">
        <v>201</v>
      </c>
      <c r="BF2" s="419" t="s">
        <v>206</v>
      </c>
      <c r="BG2" s="419" t="s">
        <v>207</v>
      </c>
      <c r="BH2" s="232"/>
      <c r="BI2" s="419"/>
      <c r="BJ2" s="419" t="s">
        <v>211</v>
      </c>
      <c r="BK2" s="419" t="s">
        <v>210</v>
      </c>
      <c r="BL2" s="419" t="s">
        <v>197</v>
      </c>
      <c r="BM2" s="419" t="s">
        <v>198</v>
      </c>
      <c r="BN2" s="419" t="s">
        <v>199</v>
      </c>
      <c r="BO2" s="419" t="s">
        <v>200</v>
      </c>
      <c r="BP2" s="419" t="s">
        <v>201</v>
      </c>
      <c r="BQ2" s="419" t="s">
        <v>206</v>
      </c>
      <c r="BR2" s="419" t="s">
        <v>207</v>
      </c>
      <c r="BS2" s="419" t="s">
        <v>212</v>
      </c>
      <c r="BU2" s="419"/>
      <c r="BV2" s="419" t="s">
        <v>210</v>
      </c>
      <c r="BW2" s="419" t="s">
        <v>197</v>
      </c>
      <c r="BX2" s="419" t="s">
        <v>198</v>
      </c>
      <c r="BY2" s="419" t="s">
        <v>199</v>
      </c>
      <c r="BZ2" s="419" t="s">
        <v>200</v>
      </c>
      <c r="CA2" s="419" t="s">
        <v>201</v>
      </c>
      <c r="CB2" s="419" t="s">
        <v>206</v>
      </c>
      <c r="CC2" s="419" t="s">
        <v>207</v>
      </c>
      <c r="CE2" s="419"/>
      <c r="CF2" s="419" t="s">
        <v>210</v>
      </c>
      <c r="CG2" s="419" t="s">
        <v>213</v>
      </c>
      <c r="CH2" s="419" t="s">
        <v>198</v>
      </c>
      <c r="CI2" s="419" t="s">
        <v>199</v>
      </c>
      <c r="CJ2" s="419" t="s">
        <v>200</v>
      </c>
      <c r="CK2" s="419" t="s">
        <v>201</v>
      </c>
      <c r="CL2" s="419" t="s">
        <v>206</v>
      </c>
      <c r="CM2" s="419" t="s">
        <v>207</v>
      </c>
      <c r="CP2" s="419"/>
      <c r="CQ2" s="419" t="s">
        <v>210</v>
      </c>
      <c r="CR2" s="419" t="s">
        <v>213</v>
      </c>
      <c r="CS2" s="419" t="s">
        <v>198</v>
      </c>
      <c r="CT2" s="419" t="s">
        <v>199</v>
      </c>
      <c r="CU2" s="419" t="s">
        <v>200</v>
      </c>
      <c r="CV2" s="419" t="s">
        <v>201</v>
      </c>
      <c r="CW2" s="419" t="s">
        <v>206</v>
      </c>
      <c r="CX2" s="419" t="s">
        <v>207</v>
      </c>
      <c r="CY2" s="232"/>
    </row>
    <row r="3" spans="1:103" x14ac:dyDescent="0.3">
      <c r="A3" s="425"/>
      <c r="B3" s="420"/>
      <c r="C3" s="420"/>
      <c r="D3" s="420"/>
      <c r="E3" s="420"/>
      <c r="F3" s="420"/>
      <c r="G3" s="420"/>
      <c r="H3" s="420"/>
      <c r="I3" s="232"/>
      <c r="J3" s="420"/>
      <c r="K3" s="420"/>
      <c r="L3" s="420"/>
      <c r="M3" s="420"/>
      <c r="N3" s="420"/>
      <c r="O3" s="420"/>
      <c r="P3" s="420"/>
      <c r="Q3" s="420"/>
      <c r="R3" s="420"/>
      <c r="S3" s="232"/>
      <c r="T3" s="420"/>
      <c r="U3" s="420"/>
      <c r="V3" s="420"/>
      <c r="W3" s="420"/>
      <c r="X3" s="420"/>
      <c r="Y3" s="420"/>
      <c r="Z3" s="420"/>
      <c r="AA3" s="420"/>
      <c r="AB3" s="420"/>
      <c r="AC3" s="420"/>
      <c r="AD3" s="232"/>
      <c r="AE3" s="420"/>
      <c r="AF3" s="420"/>
      <c r="AG3" s="420"/>
      <c r="AH3" s="420"/>
      <c r="AI3" s="420"/>
      <c r="AJ3" s="420"/>
      <c r="AK3" s="420"/>
      <c r="AL3" s="420"/>
      <c r="AN3" s="420"/>
      <c r="AO3" s="420"/>
      <c r="AP3" s="420"/>
      <c r="AQ3" s="420"/>
      <c r="AR3" s="420"/>
      <c r="AS3" s="420"/>
      <c r="AT3" s="420"/>
      <c r="AU3" s="420"/>
      <c r="AV3" s="420"/>
      <c r="AW3" s="423"/>
      <c r="AY3" s="420"/>
      <c r="AZ3" s="420"/>
      <c r="BA3" s="420"/>
      <c r="BB3" s="420"/>
      <c r="BC3" s="420"/>
      <c r="BD3" s="420"/>
      <c r="BE3" s="420"/>
      <c r="BF3" s="420"/>
      <c r="BG3" s="420"/>
      <c r="BH3" s="232"/>
      <c r="BI3" s="420"/>
      <c r="BJ3" s="420"/>
      <c r="BK3" s="420"/>
      <c r="BL3" s="420"/>
      <c r="BM3" s="420"/>
      <c r="BN3" s="420"/>
      <c r="BO3" s="420"/>
      <c r="BP3" s="420"/>
      <c r="BQ3" s="420"/>
      <c r="BR3" s="420"/>
      <c r="BS3" s="420"/>
      <c r="BU3" s="420"/>
      <c r="BV3" s="420"/>
      <c r="BW3" s="420"/>
      <c r="BX3" s="420"/>
      <c r="BY3" s="420"/>
      <c r="BZ3" s="420"/>
      <c r="CA3" s="420"/>
      <c r="CB3" s="420"/>
      <c r="CC3" s="420"/>
      <c r="CE3" s="420"/>
      <c r="CF3" s="420"/>
      <c r="CG3" s="420"/>
      <c r="CH3" s="420"/>
      <c r="CI3" s="420"/>
      <c r="CJ3" s="420"/>
      <c r="CK3" s="420"/>
      <c r="CL3" s="420"/>
      <c r="CM3" s="420"/>
      <c r="CP3" s="420"/>
      <c r="CQ3" s="420"/>
      <c r="CR3" s="420"/>
      <c r="CS3" s="420"/>
      <c r="CT3" s="420"/>
      <c r="CU3" s="420"/>
      <c r="CV3" s="420"/>
      <c r="CW3" s="420"/>
      <c r="CX3" s="420"/>
      <c r="CY3" s="232"/>
    </row>
    <row r="4" spans="1:103" ht="16.2" thickBot="1" x14ac:dyDescent="0.35">
      <c r="A4" s="425"/>
      <c r="B4" s="421"/>
      <c r="C4" s="421"/>
      <c r="D4" s="421"/>
      <c r="E4" s="421"/>
      <c r="F4" s="421"/>
      <c r="G4" s="421"/>
      <c r="H4" s="421"/>
      <c r="I4" s="232"/>
      <c r="J4" s="421"/>
      <c r="K4" s="421"/>
      <c r="L4" s="421"/>
      <c r="M4" s="421"/>
      <c r="N4" s="421"/>
      <c r="O4" s="421"/>
      <c r="P4" s="421"/>
      <c r="Q4" s="421"/>
      <c r="R4" s="421"/>
      <c r="S4" s="233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232"/>
      <c r="AE4" s="421"/>
      <c r="AF4" s="421"/>
      <c r="AG4" s="421"/>
      <c r="AH4" s="421"/>
      <c r="AI4" s="421"/>
      <c r="AJ4" s="421"/>
      <c r="AK4" s="421"/>
      <c r="AL4" s="421"/>
      <c r="AN4" s="421"/>
      <c r="AO4" s="421"/>
      <c r="AP4" s="421"/>
      <c r="AQ4" s="421"/>
      <c r="AR4" s="421"/>
      <c r="AS4" s="421"/>
      <c r="AT4" s="421"/>
      <c r="AU4" s="421"/>
      <c r="AV4" s="421"/>
      <c r="AW4" s="424"/>
      <c r="AY4" s="421"/>
      <c r="AZ4" s="421"/>
      <c r="BA4" s="421"/>
      <c r="BB4" s="421"/>
      <c r="BC4" s="421"/>
      <c r="BD4" s="421"/>
      <c r="BE4" s="421"/>
      <c r="BF4" s="421"/>
      <c r="BG4" s="421"/>
      <c r="BH4" s="232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U4" s="421"/>
      <c r="BV4" s="421"/>
      <c r="BW4" s="421"/>
      <c r="BX4" s="421"/>
      <c r="BY4" s="421"/>
      <c r="BZ4" s="421"/>
      <c r="CA4" s="421"/>
      <c r="CB4" s="421"/>
      <c r="CC4" s="421"/>
      <c r="CE4" s="421"/>
      <c r="CF4" s="421"/>
      <c r="CG4" s="421"/>
      <c r="CH4" s="421"/>
      <c r="CI4" s="421"/>
      <c r="CJ4" s="421"/>
      <c r="CK4" s="421"/>
      <c r="CL4" s="421"/>
      <c r="CM4" s="421"/>
      <c r="CP4" s="421"/>
      <c r="CQ4" s="421"/>
      <c r="CR4" s="421"/>
      <c r="CS4" s="421"/>
      <c r="CT4" s="421"/>
      <c r="CU4" s="421"/>
      <c r="CV4" s="421"/>
      <c r="CW4" s="421"/>
      <c r="CX4" s="421"/>
      <c r="CY4" s="232"/>
    </row>
    <row r="5" spans="1:103" ht="16.2" thickTop="1" x14ac:dyDescent="0.3">
      <c r="A5" s="178" t="s">
        <v>214</v>
      </c>
      <c r="B5" s="232"/>
      <c r="C5" s="232"/>
      <c r="D5" s="232"/>
      <c r="E5" s="232"/>
      <c r="F5" s="232"/>
      <c r="G5" s="232"/>
      <c r="H5" s="232"/>
      <c r="I5" s="168"/>
      <c r="J5" s="179">
        <v>1960</v>
      </c>
      <c r="K5" s="180">
        <v>8.1166106376754588</v>
      </c>
      <c r="L5" s="174"/>
      <c r="T5" s="179">
        <v>1960</v>
      </c>
      <c r="U5" s="180">
        <v>8.1166106376754588</v>
      </c>
      <c r="V5" s="202">
        <v>76179.19701231776</v>
      </c>
      <c r="W5" s="169">
        <f t="shared" ref="W5:W53" si="0">W6/(1+(M6/100))</f>
        <v>51959.353686468479</v>
      </c>
      <c r="X5" s="169">
        <f t="shared" ref="X5:X53" si="1">X6/(1+(N6/100))</f>
        <v>6627.6939475369982</v>
      </c>
      <c r="Y5" s="169">
        <f t="shared" ref="Y5:Y53" si="2">Y6/(1+(O6/100))</f>
        <v>13965.991418117806</v>
      </c>
      <c r="Z5" s="169">
        <v>7444.7655558126135</v>
      </c>
      <c r="AA5" s="169">
        <f t="shared" ref="AA5:AA53" si="3">AA6/(1+(Q6/100))</f>
        <v>3690.8700723150332</v>
      </c>
      <c r="AB5" s="169">
        <f t="shared" ref="AB5:AB53" si="4">AB6/(1+(R6/100))</f>
        <v>7509.4776679331671</v>
      </c>
      <c r="AC5" s="205">
        <f t="shared" ref="AC5:AC54" si="5">(W5+X5+Y5+Z5+AA5-AB5)-V5</f>
        <v>0</v>
      </c>
      <c r="AD5" s="177"/>
      <c r="AE5" s="179">
        <v>1960</v>
      </c>
      <c r="AF5" s="170">
        <f t="shared" ref="AF5:AF38" si="6">(B6/$B6)</f>
        <v>1</v>
      </c>
      <c r="AG5" s="170">
        <f t="shared" ref="AG5:AG38" si="7">(C6/$B6)</f>
        <v>0.70166486596986488</v>
      </c>
      <c r="AH5" s="170">
        <f t="shared" ref="AH5:AH38" si="8">(D6/$B6)</f>
        <v>6.4746029882783024E-2</v>
      </c>
      <c r="AI5" s="170">
        <f t="shared" ref="AI5:AI38" si="9">(E6/$B6)</f>
        <v>0.17439129660550687</v>
      </c>
      <c r="AJ5" s="170">
        <f t="shared" ref="AJ5:AJ38" si="10">(F6/$B6)</f>
        <v>0.10869021866288481</v>
      </c>
      <c r="AK5" s="170">
        <f t="shared" ref="AK5:AK38" si="11">(G6/$B6)</f>
        <v>7.0675153498422488E-2</v>
      </c>
      <c r="AL5" s="170">
        <f t="shared" ref="AL5:AL38" si="12">(H6/$B6)</f>
        <v>0.12016676608429497</v>
      </c>
      <c r="AN5" s="179">
        <v>1960</v>
      </c>
      <c r="AO5" s="180">
        <v>8.1166106376754588</v>
      </c>
      <c r="AP5" s="202">
        <v>76179.19701231776</v>
      </c>
      <c r="AQ5" s="169">
        <f>$AP5*AG5</f>
        <v>53452.266061339869</v>
      </c>
      <c r="AR5" s="169">
        <f t="shared" ref="AR5:AV5" si="13">$AP5*AH5</f>
        <v>4932.3005662059413</v>
      </c>
      <c r="AS5" s="169">
        <f t="shared" si="13"/>
        <v>13284.988941344449</v>
      </c>
      <c r="AT5" s="169">
        <v>8279.8727490639722</v>
      </c>
      <c r="AU5" s="169">
        <f t="shared" si="13"/>
        <v>5383.9764422321259</v>
      </c>
      <c r="AV5" s="169">
        <f t="shared" si="13"/>
        <v>9154.2077478686097</v>
      </c>
      <c r="AW5" s="205">
        <f>(AQ5+AR5+AS5+AT5+AU5-AV5)-AP5</f>
        <v>0</v>
      </c>
      <c r="AY5" s="179">
        <v>1960</v>
      </c>
      <c r="AZ5" s="180">
        <v>8.1166106376754588</v>
      </c>
      <c r="BI5" s="179">
        <v>1960</v>
      </c>
      <c r="BK5" s="180">
        <v>8.1166106376754588</v>
      </c>
      <c r="BS5" s="170"/>
      <c r="BU5" s="179">
        <v>1960</v>
      </c>
      <c r="BV5" s="206" t="s">
        <v>224</v>
      </c>
      <c r="BW5" s="207"/>
      <c r="BX5" s="208">
        <f t="shared" ref="BX5:CC5" si="14">CORREL(BX6:BX55,M6:M55)</f>
        <v>0.98195305005029365</v>
      </c>
      <c r="BY5" s="208">
        <f t="shared" si="14"/>
        <v>0.96619215825066751</v>
      </c>
      <c r="BZ5" s="208">
        <f t="shared" si="14"/>
        <v>0.97151930449468993</v>
      </c>
      <c r="CA5" s="208">
        <f t="shared" si="14"/>
        <v>0.99808821982620577</v>
      </c>
      <c r="CB5" s="208">
        <f t="shared" si="14"/>
        <v>0.87638588577688659</v>
      </c>
      <c r="CC5" s="208">
        <f t="shared" si="14"/>
        <v>0.93894621579926252</v>
      </c>
      <c r="CE5" s="179">
        <v>1960</v>
      </c>
      <c r="CF5" s="202">
        <v>76179.19701231776</v>
      </c>
      <c r="CH5" s="169">
        <f>CH6/(1+(BX6/100))</f>
        <v>52595.721954031418</v>
      </c>
      <c r="CI5" s="169">
        <f t="shared" ref="CI5:CI36" si="15">CI6/(1+(BY6/100))</f>
        <v>6012.1143196583653</v>
      </c>
      <c r="CJ5" s="169">
        <f t="shared" ref="CJ5:CJ36" si="16">CJ6/(1+(BZ6/100))</f>
        <v>13207.337244046928</v>
      </c>
      <c r="CK5" s="169">
        <v>4791.2458013042778</v>
      </c>
      <c r="CL5" s="169">
        <f t="shared" ref="CL5:CL36" si="17">CL6/(1+(CB6/100))</f>
        <v>3926.6862287314393</v>
      </c>
      <c r="CM5" s="169">
        <f t="shared" ref="CM5:CM36" si="18">CM6/(1+(CB6/100))</f>
        <v>4353.9085354546751</v>
      </c>
      <c r="CN5" s="181">
        <f>CF5-(CH5+CI5+CJ5+CK5+CL5-CM5)</f>
        <v>0</v>
      </c>
      <c r="CO5" s="181"/>
      <c r="CP5" s="185">
        <v>1960</v>
      </c>
      <c r="CQ5" s="170">
        <f t="shared" ref="CQ5:CX5" si="19">(CF5/$CF5)</f>
        <v>1</v>
      </c>
      <c r="CR5" s="170">
        <f t="shared" si="19"/>
        <v>0</v>
      </c>
      <c r="CS5" s="170">
        <f t="shared" si="19"/>
        <v>0.69042106003725634</v>
      </c>
      <c r="CT5" s="170">
        <f t="shared" si="19"/>
        <v>7.892068380146143E-2</v>
      </c>
      <c r="CU5" s="170">
        <f t="shared" si="19"/>
        <v>0.1733719671777503</v>
      </c>
      <c r="CV5" s="170">
        <f t="shared" si="19"/>
        <v>6.2894411981391188E-2</v>
      </c>
      <c r="CW5" s="170">
        <f t="shared" si="19"/>
        <v>5.1545387490715022E-2</v>
      </c>
      <c r="CX5" s="170">
        <f t="shared" si="19"/>
        <v>5.7153510488574352E-2</v>
      </c>
      <c r="CY5" s="170"/>
    </row>
    <row r="6" spans="1:103" x14ac:dyDescent="0.3">
      <c r="A6" s="179">
        <v>1960</v>
      </c>
      <c r="B6" s="182">
        <v>1252293</v>
      </c>
      <c r="C6" s="182">
        <v>878690</v>
      </c>
      <c r="D6" s="182">
        <v>81081</v>
      </c>
      <c r="E6" s="182">
        <v>218389</v>
      </c>
      <c r="F6" s="168">
        <v>136112</v>
      </c>
      <c r="G6" s="168">
        <v>88506</v>
      </c>
      <c r="H6" s="168">
        <v>150484</v>
      </c>
      <c r="I6" s="168"/>
      <c r="J6" s="179">
        <v>1961</v>
      </c>
      <c r="K6" s="183">
        <v>4.3192767187870462</v>
      </c>
      <c r="L6" s="184">
        <f t="shared" ref="L6:L28" si="20">((B7/B6)-1)*100</f>
        <v>4.3192767187870462</v>
      </c>
      <c r="M6" s="184">
        <f t="shared" ref="M6:M28" si="21">((C7/C6)-1)*100</f>
        <v>3.6856001547758588</v>
      </c>
      <c r="N6" s="184">
        <f t="shared" ref="N6:N28" si="22">((D7/D6)-1)*100</f>
        <v>8.311441644774975</v>
      </c>
      <c r="O6" s="184">
        <f t="shared" ref="O6:O28" si="23">((E7/E6)-1)*100</f>
        <v>1.5220546822413139</v>
      </c>
      <c r="P6" s="184">
        <f t="shared" ref="P6:P28" si="24">((F7/F6)-1)*100</f>
        <v>-4.9716410015281483</v>
      </c>
      <c r="Q6" s="184">
        <f t="shared" ref="Q6:Q28" si="25">((G7/G6)-1)*100</f>
        <v>9.6140374663864492</v>
      </c>
      <c r="R6" s="184">
        <f t="shared" ref="R6:R28" si="26">((H7/H6)-1)*100</f>
        <v>-6.5774434491374549</v>
      </c>
      <c r="S6" s="184"/>
      <c r="T6" s="179">
        <v>1961</v>
      </c>
      <c r="U6" s="183">
        <v>4.3192767187870462</v>
      </c>
      <c r="V6" s="202">
        <v>79469.587333429721</v>
      </c>
      <c r="W6" s="169">
        <f t="shared" si="0"/>
        <v>53874.367706357494</v>
      </c>
      <c r="X6" s="169">
        <f t="shared" si="1"/>
        <v>7178.5508623808191</v>
      </c>
      <c r="Y6" s="169">
        <f t="shared" si="2"/>
        <v>14178.561444418689</v>
      </c>
      <c r="Z6" s="169">
        <v>7207.941637368931</v>
      </c>
      <c r="AA6" s="169">
        <f t="shared" si="3"/>
        <v>4045.711703903045</v>
      </c>
      <c r="AB6" s="169">
        <f t="shared" si="4"/>
        <v>7015.5460209992571</v>
      </c>
      <c r="AC6" s="205">
        <f t="shared" si="5"/>
        <v>0</v>
      </c>
      <c r="AD6" s="177"/>
      <c r="AE6" s="179">
        <v>1961</v>
      </c>
      <c r="AF6" s="170">
        <f t="shared" si="6"/>
        <v>1</v>
      </c>
      <c r="AG6" s="170">
        <f t="shared" si="7"/>
        <v>0.69740267593806715</v>
      </c>
      <c r="AH6" s="170">
        <f t="shared" si="8"/>
        <v>6.7223777406778873E-2</v>
      </c>
      <c r="AI6" s="170">
        <f t="shared" si="9"/>
        <v>0.16971516010235896</v>
      </c>
      <c r="AJ6" s="170">
        <f t="shared" si="10"/>
        <v>9.9010014674104002E-2</v>
      </c>
      <c r="AK6" s="170">
        <f t="shared" si="11"/>
        <v>7.4262295207454476E-2</v>
      </c>
      <c r="AL6" s="170">
        <f t="shared" si="12"/>
        <v>0.1076146888010637</v>
      </c>
      <c r="AN6" s="179">
        <v>1961</v>
      </c>
      <c r="AO6" s="183">
        <v>4.3192767187870462</v>
      </c>
      <c r="AP6" s="202">
        <v>79469.587333429721</v>
      </c>
      <c r="AQ6" s="169">
        <f t="shared" ref="AQ6:AQ55" si="27">$AP6*AG6</f>
        <v>55422.302862027813</v>
      </c>
      <c r="AR6" s="169">
        <f t="shared" ref="AR6:AR55" si="28">$AP6*AH6</f>
        <v>5342.2458495110532</v>
      </c>
      <c r="AS6" s="169">
        <f t="shared" ref="AS6:AS55" si="29">$AP6*AI6</f>
        <v>13487.193737561423</v>
      </c>
      <c r="AT6" s="169">
        <v>7868.3458397956856</v>
      </c>
      <c r="AU6" s="169">
        <f t="shared" ref="AU6:AU55" si="30">$AP6*AK6</f>
        <v>5901.5939545697429</v>
      </c>
      <c r="AV6" s="169">
        <f t="shared" ref="AV6:AV55" si="31">$AP6*AL6</f>
        <v>8552.094910035994</v>
      </c>
      <c r="AW6" s="205">
        <f t="shared" ref="AW6:AW55" si="32">(AQ6+AR6+AS6+AT6+AU6-AV6)-AP6</f>
        <v>0</v>
      </c>
      <c r="AY6" s="179">
        <v>1961</v>
      </c>
      <c r="AZ6" s="183">
        <v>4.3192767187870462</v>
      </c>
      <c r="BA6" s="174">
        <f t="shared" ref="BA6:BA37" si="33">L6</f>
        <v>4.3192767187870462</v>
      </c>
      <c r="BB6" s="174">
        <f t="shared" ref="BB6:BB37" si="34">AG5*M6</f>
        <v>2.5860561386193162</v>
      </c>
      <c r="BC6" s="174">
        <f t="shared" ref="BC6:BC37" si="35">AH5*N6</f>
        <v>0.53813284910160786</v>
      </c>
      <c r="BD6" s="174">
        <f t="shared" ref="BD6:BD37" si="36">AI5*O6</f>
        <v>0.26543308954054545</v>
      </c>
      <c r="BE6" s="174">
        <f t="shared" ref="BE6:BE37" si="37">AJ5*P6</f>
        <v>-0.54036874756945807</v>
      </c>
      <c r="BF6" s="174">
        <f t="shared" ref="BF6:BF37" si="38">AK5*Q6</f>
        <v>0.67947357367644712</v>
      </c>
      <c r="BG6" s="174">
        <f t="shared" ref="BG6:BG37" si="39">AL5*R6</f>
        <v>-0.79039010838517887</v>
      </c>
      <c r="BH6" s="174"/>
      <c r="BI6" s="179">
        <v>1961</v>
      </c>
      <c r="BJ6" s="214">
        <f>BK6-BL6</f>
        <v>1.5970703340872916E-4</v>
      </c>
      <c r="BK6" s="180">
        <v>4.3192767187870462</v>
      </c>
      <c r="BL6" s="174">
        <f>BM6+BN6+BO6+BP6+BQ6-BR6</f>
        <v>4.3191170117536375</v>
      </c>
      <c r="BM6" s="174">
        <f t="shared" ref="BM6:BM37" si="40">BB6*$BS6</f>
        <v>2.5860561386193162</v>
      </c>
      <c r="BN6" s="174">
        <f t="shared" ref="BN6:BN37" si="41">BC6*$BS6</f>
        <v>0.53813284910160786</v>
      </c>
      <c r="BO6" s="174">
        <f t="shared" ref="BO6:BO37" si="42">BD6*$BS6</f>
        <v>0.26543308954054545</v>
      </c>
      <c r="BP6" s="174">
        <f t="shared" ref="BP6:BP37" si="43">BE6*$BS6</f>
        <v>-0.54036874756945807</v>
      </c>
      <c r="BQ6" s="174">
        <f t="shared" ref="BQ6:BQ37" si="44">BF6*$BS6</f>
        <v>0.67947357367644712</v>
      </c>
      <c r="BR6" s="174">
        <f t="shared" ref="BR6:BR37" si="45">BG6*$BS6</f>
        <v>-0.79039010838517887</v>
      </c>
      <c r="BS6" s="170">
        <v>1</v>
      </c>
      <c r="BU6" s="179">
        <v>1961</v>
      </c>
      <c r="BV6" s="180">
        <v>4.3192767187870462</v>
      </c>
      <c r="BW6" s="174">
        <f t="shared" ref="BW6:BW37" si="46">BL6</f>
        <v>4.3191170117536375</v>
      </c>
      <c r="BX6" s="174">
        <f t="shared" ref="BX6:BX37" si="47">BM6/AG5</f>
        <v>3.6856001547758588</v>
      </c>
      <c r="BY6" s="174">
        <f t="shared" ref="BY6:BY37" si="48">BN6/AH5</f>
        <v>8.311441644774975</v>
      </c>
      <c r="BZ6" s="174">
        <f t="shared" ref="BZ6:BZ37" si="49">BO6/AI5</f>
        <v>1.5220546822413137</v>
      </c>
      <c r="CA6" s="174">
        <f t="shared" ref="CA6:CA37" si="50">BP6/AJ5</f>
        <v>-4.9716410015281483</v>
      </c>
      <c r="CB6" s="174">
        <f t="shared" ref="CB6:CB37" si="51">BQ6/AK5</f>
        <v>9.6140374663864492</v>
      </c>
      <c r="CC6" s="174">
        <f t="shared" ref="CC6:CC37" si="52">BR6/AL5</f>
        <v>-6.5774434491374549</v>
      </c>
      <c r="CE6" s="179">
        <v>1961</v>
      </c>
      <c r="CF6" s="202">
        <v>79469.587333429721</v>
      </c>
      <c r="CG6" s="180">
        <f>((CF6/CF5)-1)*100</f>
        <v>4.3192767187870462</v>
      </c>
      <c r="CH6" s="169">
        <f t="shared" ref="CH6:CH36" si="53">CH7/(1+(BX7/100))</f>
        <v>54534.189963774683</v>
      </c>
      <c r="CI6" s="169">
        <f t="shared" si="15"/>
        <v>6511.8076929539302</v>
      </c>
      <c r="CJ6" s="169">
        <f t="shared" si="16"/>
        <v>13408.360138969345</v>
      </c>
      <c r="CK6" s="169">
        <v>5483.5251570881228</v>
      </c>
      <c r="CL6" s="169">
        <f t="shared" si="17"/>
        <v>4304.1993139491169</v>
      </c>
      <c r="CM6" s="169">
        <f t="shared" si="18"/>
        <v>4772.4949333054847</v>
      </c>
      <c r="CN6" s="181">
        <f t="shared" ref="CN6:CN55" si="54">CF6-(CH6+CI6+CJ6+CK6+CL6-CM6)</f>
        <v>0</v>
      </c>
      <c r="CO6" s="181"/>
      <c r="CP6" s="185">
        <v>1961</v>
      </c>
      <c r="CQ6" s="170">
        <f t="shared" ref="CQ6:CQ55" si="55">(CF6/$CF6)</f>
        <v>1</v>
      </c>
      <c r="CR6" s="170">
        <f t="shared" ref="CR6:CR37" si="56">(CG6/$CF6)</f>
        <v>5.4351316820920459E-5</v>
      </c>
      <c r="CS6" s="170">
        <f t="shared" ref="CS6:CS37" si="57">(CH6/$CF6)</f>
        <v>0.68622716933166084</v>
      </c>
      <c r="CT6" s="170">
        <f t="shared" ref="CT6:CT37" si="58">(CI6/$CF6)</f>
        <v>8.1940877151310806E-2</v>
      </c>
      <c r="CU6" s="170">
        <f t="shared" ref="CU6:CU37" si="59">(CJ6/$CF6)</f>
        <v>0.16872316302225188</v>
      </c>
      <c r="CV6" s="170">
        <f t="shared" ref="CV6:CV37" si="60">(CK6/$CF6)</f>
        <v>6.9001555703076117E-2</v>
      </c>
      <c r="CW6" s="170">
        <f t="shared" ref="CW6:CW37" si="61">(CL6/$CF6)</f>
        <v>5.4161591350538073E-2</v>
      </c>
      <c r="CX6" s="170">
        <f t="shared" ref="CX6:CX37" si="62">(CM6/$CF6)</f>
        <v>6.005435655883775E-2</v>
      </c>
      <c r="CY6" s="170"/>
    </row>
    <row r="7" spans="1:103" x14ac:dyDescent="0.3">
      <c r="A7" s="179">
        <v>1961</v>
      </c>
      <c r="B7" s="182">
        <v>1306383</v>
      </c>
      <c r="C7" s="182">
        <v>911075</v>
      </c>
      <c r="D7" s="182">
        <v>87820</v>
      </c>
      <c r="E7" s="182">
        <v>221713</v>
      </c>
      <c r="F7" s="168">
        <v>129345</v>
      </c>
      <c r="G7" s="168">
        <v>97015</v>
      </c>
      <c r="H7" s="168">
        <v>140586</v>
      </c>
      <c r="I7" s="168"/>
      <c r="J7" s="179">
        <v>1962</v>
      </c>
      <c r="K7" s="183">
        <v>4.4587230544181899</v>
      </c>
      <c r="L7" s="184">
        <f t="shared" si="20"/>
        <v>4.4587230544181899</v>
      </c>
      <c r="M7" s="184">
        <f t="shared" si="21"/>
        <v>3.829212743187993</v>
      </c>
      <c r="N7" s="184">
        <f t="shared" si="22"/>
        <v>14.265543156456385</v>
      </c>
      <c r="O7" s="184">
        <f t="shared" si="23"/>
        <v>1.2525201499235417</v>
      </c>
      <c r="P7" s="184">
        <f t="shared" si="24"/>
        <v>-1.9057559240790112</v>
      </c>
      <c r="Q7" s="184">
        <f t="shared" si="25"/>
        <v>6.8875947018502304</v>
      </c>
      <c r="R7" s="184">
        <f t="shared" si="26"/>
        <v>-2.7314241816397078</v>
      </c>
      <c r="S7" s="184"/>
      <c r="T7" s="179">
        <v>1962</v>
      </c>
      <c r="U7" s="183">
        <v>4.4587230544181899</v>
      </c>
      <c r="V7" s="202">
        <v>83012.916145116353</v>
      </c>
      <c r="W7" s="169">
        <f t="shared" si="0"/>
        <v>55937.331859881291</v>
      </c>
      <c r="X7" s="169">
        <f t="shared" si="1"/>
        <v>8202.6101336619267</v>
      </c>
      <c r="Y7" s="169">
        <f t="shared" si="2"/>
        <v>14356.150783479323</v>
      </c>
      <c r="Z7" s="169">
        <v>7016.3811397282261</v>
      </c>
      <c r="AA7" s="169">
        <f t="shared" si="3"/>
        <v>4324.3639288732056</v>
      </c>
      <c r="AB7" s="169">
        <f t="shared" si="4"/>
        <v>6823.9217005076207</v>
      </c>
      <c r="AC7" s="205">
        <f t="shared" si="5"/>
        <v>0</v>
      </c>
      <c r="AE7" s="179">
        <v>1962</v>
      </c>
      <c r="AF7" s="170">
        <f t="shared" si="6"/>
        <v>1</v>
      </c>
      <c r="AG7" s="170">
        <f t="shared" si="7"/>
        <v>0.69319984669848478</v>
      </c>
      <c r="AH7" s="170">
        <f t="shared" si="8"/>
        <v>7.3534896979476502E-2</v>
      </c>
      <c r="AI7" s="170">
        <f t="shared" si="9"/>
        <v>0.16450600931680431</v>
      </c>
      <c r="AJ7" s="170">
        <f t="shared" si="10"/>
        <v>9.2977515533503197E-2</v>
      </c>
      <c r="AK7" s="170">
        <f t="shared" si="11"/>
        <v>7.5989040260700511E-2</v>
      </c>
      <c r="AL7" s="170">
        <f t="shared" si="12"/>
        <v>0.10020730878896933</v>
      </c>
      <c r="AN7" s="179">
        <v>1962</v>
      </c>
      <c r="AO7" s="183">
        <v>4.4587230544181899</v>
      </c>
      <c r="AP7" s="202">
        <v>83012.916145116353</v>
      </c>
      <c r="AQ7" s="169">
        <f t="shared" si="27"/>
        <v>57544.540745788829</v>
      </c>
      <c r="AR7" s="169">
        <f t="shared" si="28"/>
        <v>6104.3462366970525</v>
      </c>
      <c r="AS7" s="169">
        <f t="shared" si="29"/>
        <v>13656.123556783607</v>
      </c>
      <c r="AT7" s="169">
        <v>7718.3347003639356</v>
      </c>
      <c r="AU7" s="169">
        <f t="shared" si="30"/>
        <v>6308.071827109402</v>
      </c>
      <c r="AV7" s="169">
        <f t="shared" si="31"/>
        <v>8318.5009216264916</v>
      </c>
      <c r="AW7" s="205">
        <f t="shared" si="32"/>
        <v>0</v>
      </c>
      <c r="AY7" s="179">
        <v>1962</v>
      </c>
      <c r="AZ7" s="183">
        <v>4.4587230544181899</v>
      </c>
      <c r="BA7" s="174">
        <f t="shared" si="33"/>
        <v>4.4587230544181899</v>
      </c>
      <c r="BB7" s="174">
        <f t="shared" si="34"/>
        <v>2.670503213835453</v>
      </c>
      <c r="BC7" s="174">
        <f t="shared" si="35"/>
        <v>0.95898369773642167</v>
      </c>
      <c r="BD7" s="174">
        <f t="shared" si="36"/>
        <v>0.21257165777570453</v>
      </c>
      <c r="BE7" s="174">
        <f t="shared" si="37"/>
        <v>-0.18868892200832352</v>
      </c>
      <c r="BF7" s="174">
        <f t="shared" si="38"/>
        <v>0.51148859101810118</v>
      </c>
      <c r="BG7" s="174">
        <f t="shared" si="39"/>
        <v>-0.29394136329085724</v>
      </c>
      <c r="BH7" s="174"/>
      <c r="BI7" s="179">
        <v>1962</v>
      </c>
      <c r="BJ7" s="214">
        <f t="shared" ref="BJ7:BJ55" si="63">BK7-BL7</f>
        <v>-7.6547230024814894E-5</v>
      </c>
      <c r="BK7" s="180">
        <v>4.4587230544181899</v>
      </c>
      <c r="BL7" s="174">
        <f t="shared" ref="BL7:BL55" si="64">BM7+BN7+BO7+BP7+BQ7-BR7</f>
        <v>4.4587996016482148</v>
      </c>
      <c r="BM7" s="174">
        <f t="shared" si="40"/>
        <v>2.670503213835453</v>
      </c>
      <c r="BN7" s="174">
        <f t="shared" si="41"/>
        <v>0.95898369773642167</v>
      </c>
      <c r="BO7" s="174">
        <f t="shared" si="42"/>
        <v>0.21257165777570453</v>
      </c>
      <c r="BP7" s="174">
        <f t="shared" si="43"/>
        <v>-0.18868892200832352</v>
      </c>
      <c r="BQ7" s="174">
        <f t="shared" si="44"/>
        <v>0.51148859101810118</v>
      </c>
      <c r="BR7" s="174">
        <f t="shared" si="45"/>
        <v>-0.29394136329085724</v>
      </c>
      <c r="BS7" s="170">
        <v>1</v>
      </c>
      <c r="BU7" s="179">
        <v>1962</v>
      </c>
      <c r="BV7" s="180">
        <v>4.4587230544181899</v>
      </c>
      <c r="BW7" s="174">
        <f t="shared" si="46"/>
        <v>4.4587996016482148</v>
      </c>
      <c r="BX7" s="174">
        <f t="shared" si="47"/>
        <v>3.829212743187993</v>
      </c>
      <c r="BY7" s="174">
        <f t="shared" si="48"/>
        <v>14.265543156456385</v>
      </c>
      <c r="BZ7" s="174">
        <f t="shared" si="49"/>
        <v>1.2525201499235417</v>
      </c>
      <c r="CA7" s="174">
        <f t="shared" si="50"/>
        <v>-1.905755924079011</v>
      </c>
      <c r="CB7" s="174">
        <f t="shared" si="51"/>
        <v>6.8875947018502304</v>
      </c>
      <c r="CC7" s="174">
        <f t="shared" si="52"/>
        <v>-2.7314241816397078</v>
      </c>
      <c r="CE7" s="179">
        <v>1962</v>
      </c>
      <c r="CF7" s="202">
        <v>83012.916145116353</v>
      </c>
      <c r="CG7" s="180">
        <f>((CF7/CF6)-1)*100</f>
        <v>4.4587230544181899</v>
      </c>
      <c r="CH7" s="169">
        <f t="shared" si="53"/>
        <v>56622.420115261892</v>
      </c>
      <c r="CI7" s="169">
        <f t="shared" si="15"/>
        <v>7440.7524296577203</v>
      </c>
      <c r="CJ7" s="169">
        <f t="shared" si="16"/>
        <v>13576.302551484252</v>
      </c>
      <c r="CK7" s="169">
        <v>5873.9909723366582</v>
      </c>
      <c r="CL7" s="169">
        <f t="shared" si="17"/>
        <v>4600.6551178537502</v>
      </c>
      <c r="CM7" s="169">
        <f t="shared" si="18"/>
        <v>5101.2050414779042</v>
      </c>
      <c r="CN7" s="181">
        <f t="shared" si="54"/>
        <v>0</v>
      </c>
      <c r="CO7" s="181"/>
      <c r="CP7" s="185">
        <v>1962</v>
      </c>
      <c r="CQ7" s="170">
        <f t="shared" si="55"/>
        <v>1</v>
      </c>
      <c r="CR7" s="170">
        <f t="shared" si="56"/>
        <v>5.3711196539871178E-5</v>
      </c>
      <c r="CS7" s="170">
        <f t="shared" si="57"/>
        <v>0.68209168819318711</v>
      </c>
      <c r="CT7" s="170">
        <f t="shared" si="58"/>
        <v>8.9633671182571262E-2</v>
      </c>
      <c r="CU7" s="170">
        <f t="shared" si="59"/>
        <v>0.16354446009041865</v>
      </c>
      <c r="CV7" s="170">
        <f t="shared" si="60"/>
        <v>7.0759964173144216E-2</v>
      </c>
      <c r="CW7" s="170">
        <f t="shared" si="61"/>
        <v>5.5420955334363427E-2</v>
      </c>
      <c r="CX7" s="170">
        <f t="shared" si="62"/>
        <v>6.1450738973684492E-2</v>
      </c>
      <c r="CY7" s="170"/>
    </row>
    <row r="8" spans="1:103" x14ac:dyDescent="0.3">
      <c r="A8" s="179">
        <v>1962</v>
      </c>
      <c r="B8" s="182">
        <v>1364631</v>
      </c>
      <c r="C8" s="182">
        <v>945962</v>
      </c>
      <c r="D8" s="182">
        <v>100348</v>
      </c>
      <c r="E8" s="182">
        <v>224490</v>
      </c>
      <c r="F8" s="168">
        <v>126880</v>
      </c>
      <c r="G8" s="168">
        <v>103697</v>
      </c>
      <c r="H8" s="168">
        <v>136746</v>
      </c>
      <c r="I8" s="168"/>
      <c r="J8" s="179">
        <v>1963</v>
      </c>
      <c r="K8" s="183">
        <v>7.5494401050540505</v>
      </c>
      <c r="L8" s="184">
        <f t="shared" si="20"/>
        <v>7.5494401050540505</v>
      </c>
      <c r="M8" s="184">
        <f t="shared" si="21"/>
        <v>6.5576629928052022</v>
      </c>
      <c r="N8" s="184">
        <f t="shared" si="22"/>
        <v>11.887631043966994</v>
      </c>
      <c r="O8" s="184">
        <f t="shared" si="23"/>
        <v>12.596997639093054</v>
      </c>
      <c r="P8" s="184">
        <f t="shared" si="24"/>
        <v>-2.7656052963429989</v>
      </c>
      <c r="Q8" s="184">
        <f t="shared" si="25"/>
        <v>7.3695478171981854</v>
      </c>
      <c r="R8" s="184">
        <f t="shared" si="26"/>
        <v>2.4505287174761969</v>
      </c>
      <c r="S8" s="184"/>
      <c r="T8" s="179">
        <v>1963</v>
      </c>
      <c r="U8" s="183">
        <v>7.5494401050540505</v>
      </c>
      <c r="V8" s="202">
        <v>89279.926528950658</v>
      </c>
      <c r="W8" s="169">
        <f t="shared" si="0"/>
        <v>59605.51357041936</v>
      </c>
      <c r="X8" s="169">
        <f t="shared" si="1"/>
        <v>9177.7061623267055</v>
      </c>
      <c r="Y8" s="169">
        <f t="shared" si="2"/>
        <v>16164.594758738853</v>
      </c>
      <c r="Z8" s="169">
        <v>6680.2059025012131</v>
      </c>
      <c r="AA8" s="169">
        <f t="shared" si="3"/>
        <v>4643.0499964011869</v>
      </c>
      <c r="AB8" s="169">
        <f t="shared" si="4"/>
        <v>6991.1438614366498</v>
      </c>
      <c r="AC8" s="205">
        <f t="shared" si="5"/>
        <v>0</v>
      </c>
      <c r="AE8" s="179">
        <v>1963</v>
      </c>
      <c r="AF8" s="170">
        <f t="shared" si="6"/>
        <v>1</v>
      </c>
      <c r="AG8" s="170">
        <f t="shared" si="7"/>
        <v>0.68680744017829831</v>
      </c>
      <c r="AH8" s="170">
        <f t="shared" si="8"/>
        <v>7.6501053041829373E-2</v>
      </c>
      <c r="AI8" s="170">
        <f t="shared" si="9"/>
        <v>0.17222667755934135</v>
      </c>
      <c r="AJ8" s="170">
        <f t="shared" si="10"/>
        <v>8.4060060518392293E-2</v>
      </c>
      <c r="AK8" s="170">
        <f t="shared" si="11"/>
        <v>7.5861937392558046E-2</v>
      </c>
      <c r="AL8" s="170">
        <f t="shared" si="12"/>
        <v>9.5456487330452089E-2</v>
      </c>
      <c r="AN8" s="179">
        <v>1963</v>
      </c>
      <c r="AO8" s="183">
        <v>7.5494401050540505</v>
      </c>
      <c r="AP8" s="202">
        <v>89279.926528950658</v>
      </c>
      <c r="AQ8" s="169">
        <f t="shared" si="27"/>
        <v>61318.117798655148</v>
      </c>
      <c r="AR8" s="169">
        <f t="shared" si="28"/>
        <v>6830.0083949618838</v>
      </c>
      <c r="AS8" s="169">
        <f t="shared" si="29"/>
        <v>15376.385118823271</v>
      </c>
      <c r="AT8" s="169">
        <v>7504.8151953333872</v>
      </c>
      <c r="AU8" s="169">
        <f t="shared" si="30"/>
        <v>6772.9481967514366</v>
      </c>
      <c r="AV8" s="169">
        <f t="shared" si="31"/>
        <v>8522.3481755744724</v>
      </c>
      <c r="AW8" s="205">
        <f t="shared" si="32"/>
        <v>0</v>
      </c>
      <c r="AY8" s="179">
        <v>1963</v>
      </c>
      <c r="AZ8" s="183">
        <v>7.5494401050540505</v>
      </c>
      <c r="BA8" s="174">
        <f t="shared" si="33"/>
        <v>7.5494401050540505</v>
      </c>
      <c r="BB8" s="174">
        <f t="shared" si="34"/>
        <v>4.5457709813128933</v>
      </c>
      <c r="BC8" s="174">
        <f t="shared" si="35"/>
        <v>0.87415572414813958</v>
      </c>
      <c r="BD8" s="174">
        <f t="shared" si="36"/>
        <v>2.072281810980404</v>
      </c>
      <c r="BE8" s="174">
        <f t="shared" si="37"/>
        <v>-0.25713910940026991</v>
      </c>
      <c r="BF8" s="174">
        <f t="shared" si="38"/>
        <v>0.56000486578423048</v>
      </c>
      <c r="BG8" s="174">
        <f t="shared" si="39"/>
        <v>0.24556088788837424</v>
      </c>
      <c r="BH8" s="174"/>
      <c r="BI8" s="179">
        <v>1963</v>
      </c>
      <c r="BJ8" s="214">
        <f t="shared" si="63"/>
        <v>-7.3279882972343557E-5</v>
      </c>
      <c r="BK8" s="180">
        <v>7.5494401050540505</v>
      </c>
      <c r="BL8" s="174">
        <f t="shared" si="64"/>
        <v>7.5495133849370228</v>
      </c>
      <c r="BM8" s="174">
        <f t="shared" si="40"/>
        <v>4.5457709813128933</v>
      </c>
      <c r="BN8" s="174">
        <f t="shared" si="41"/>
        <v>0.87415572414813958</v>
      </c>
      <c r="BO8" s="174">
        <f t="shared" si="42"/>
        <v>2.072281810980404</v>
      </c>
      <c r="BP8" s="174">
        <f t="shared" si="43"/>
        <v>-0.25713910940026991</v>
      </c>
      <c r="BQ8" s="174">
        <f t="shared" si="44"/>
        <v>0.56000486578423048</v>
      </c>
      <c r="BR8" s="174">
        <f t="shared" si="45"/>
        <v>0.24556088788837424</v>
      </c>
      <c r="BS8" s="170">
        <v>1</v>
      </c>
      <c r="BU8" s="179">
        <v>1963</v>
      </c>
      <c r="BV8" s="180">
        <v>7.5494401050540505</v>
      </c>
      <c r="BW8" s="174">
        <f t="shared" si="46"/>
        <v>7.5495133849370228</v>
      </c>
      <c r="BX8" s="174">
        <f t="shared" si="47"/>
        <v>6.5576629928052022</v>
      </c>
      <c r="BY8" s="174">
        <f t="shared" si="48"/>
        <v>11.887631043966994</v>
      </c>
      <c r="BZ8" s="174">
        <f t="shared" si="49"/>
        <v>12.596997639093054</v>
      </c>
      <c r="CA8" s="174">
        <f t="shared" si="50"/>
        <v>-2.7656052963429989</v>
      </c>
      <c r="CB8" s="174">
        <f t="shared" si="51"/>
        <v>7.3695478171981854</v>
      </c>
      <c r="CC8" s="174">
        <f t="shared" si="52"/>
        <v>2.4505287174761969</v>
      </c>
      <c r="CE8" s="179">
        <v>1963</v>
      </c>
      <c r="CF8" s="202">
        <v>89279.926528950658</v>
      </c>
      <c r="CG8" s="180">
        <f t="shared" ref="CG8:CG54" si="65">((CF8/CF7)-1)*100</f>
        <v>7.5494401050540505</v>
      </c>
      <c r="CH8" s="169">
        <f t="shared" si="53"/>
        <v>60335.52760479111</v>
      </c>
      <c r="CI8" s="169">
        <f t="shared" si="15"/>
        <v>8325.2816253904402</v>
      </c>
      <c r="CJ8" s="169">
        <f t="shared" si="16"/>
        <v>15286.509063370853</v>
      </c>
      <c r="CK8" s="169">
        <v>5870.0464249928336</v>
      </c>
      <c r="CL8" s="169">
        <f t="shared" si="17"/>
        <v>4939.7025966683577</v>
      </c>
      <c r="CM8" s="169">
        <f t="shared" si="18"/>
        <v>5477.140786262943</v>
      </c>
      <c r="CN8" s="181">
        <f t="shared" si="54"/>
        <v>0</v>
      </c>
      <c r="CO8" s="181"/>
      <c r="CP8" s="185">
        <v>1963</v>
      </c>
      <c r="CQ8" s="170">
        <f t="shared" si="55"/>
        <v>1</v>
      </c>
      <c r="CR8" s="170">
        <f t="shared" si="56"/>
        <v>8.4559210547804439E-5</v>
      </c>
      <c r="CS8" s="170">
        <f t="shared" si="57"/>
        <v>0.67580171658436794</v>
      </c>
      <c r="CT8" s="170">
        <f t="shared" si="58"/>
        <v>9.324919888560633E-2</v>
      </c>
      <c r="CU8" s="170">
        <f t="shared" si="59"/>
        <v>0.17122000048257122</v>
      </c>
      <c r="CV8" s="170">
        <f t="shared" si="60"/>
        <v>6.5748781985045246E-2</v>
      </c>
      <c r="CW8" s="170">
        <f t="shared" si="61"/>
        <v>5.532825561932523E-2</v>
      </c>
      <c r="CX8" s="170">
        <f t="shared" si="62"/>
        <v>6.1347953556916059E-2</v>
      </c>
      <c r="CY8" s="170"/>
    </row>
    <row r="9" spans="1:103" x14ac:dyDescent="0.3">
      <c r="A9" s="179">
        <v>1963</v>
      </c>
      <c r="B9" s="182">
        <v>1467653</v>
      </c>
      <c r="C9" s="182">
        <v>1007995</v>
      </c>
      <c r="D9" s="182">
        <v>112277</v>
      </c>
      <c r="E9" s="182">
        <v>252769</v>
      </c>
      <c r="F9" s="168">
        <v>123371</v>
      </c>
      <c r="G9" s="168">
        <v>111339</v>
      </c>
      <c r="H9" s="168">
        <v>140097</v>
      </c>
      <c r="I9" s="168"/>
      <c r="J9" s="179">
        <v>1964</v>
      </c>
      <c r="K9" s="183">
        <v>11.003827198935978</v>
      </c>
      <c r="L9" s="184">
        <f t="shared" si="20"/>
        <v>11.003827198935978</v>
      </c>
      <c r="M9" s="184">
        <f t="shared" si="21"/>
        <v>11.157098993546599</v>
      </c>
      <c r="N9" s="184">
        <f t="shared" si="22"/>
        <v>13.142495791658138</v>
      </c>
      <c r="O9" s="184">
        <f t="shared" si="23"/>
        <v>21.042928523671801</v>
      </c>
      <c r="P9" s="184">
        <f t="shared" si="24"/>
        <v>8.6981543474560432</v>
      </c>
      <c r="Q9" s="184">
        <f t="shared" si="25"/>
        <v>7.4672845992868719</v>
      </c>
      <c r="R9" s="184">
        <f t="shared" si="26"/>
        <v>27.093371021506528</v>
      </c>
      <c r="S9" s="184"/>
      <c r="T9" s="179">
        <v>1964</v>
      </c>
      <c r="U9" s="183">
        <v>11.003827198935978</v>
      </c>
      <c r="V9" s="202">
        <v>99104.135367533396</v>
      </c>
      <c r="W9" s="169">
        <f t="shared" si="0"/>
        <v>66255.759725082899</v>
      </c>
      <c r="X9" s="169">
        <f t="shared" si="1"/>
        <v>10383.885808481242</v>
      </c>
      <c r="Y9" s="169">
        <f t="shared" si="2"/>
        <v>19566.098879961468</v>
      </c>
      <c r="Z9" s="169">
        <v>6793.9116067511059</v>
      </c>
      <c r="AA9" s="169">
        <f t="shared" si="3"/>
        <v>4989.7597537196425</v>
      </c>
      <c r="AB9" s="169">
        <f t="shared" si="4"/>
        <v>8885.2804064629599</v>
      </c>
      <c r="AC9" s="205">
        <f t="shared" si="5"/>
        <v>0</v>
      </c>
      <c r="AE9" s="179">
        <v>1964</v>
      </c>
      <c r="AF9" s="170">
        <f t="shared" si="6"/>
        <v>1</v>
      </c>
      <c r="AG9" s="170">
        <f t="shared" si="7"/>
        <v>0.68775576972300301</v>
      </c>
      <c r="AH9" s="170">
        <f t="shared" si="8"/>
        <v>7.7974969784875683E-2</v>
      </c>
      <c r="AI9" s="170">
        <f t="shared" si="9"/>
        <v>0.18780272669629763</v>
      </c>
      <c r="AJ9" s="170">
        <f t="shared" si="10"/>
        <v>8.2314039643961792E-2</v>
      </c>
      <c r="AK9" s="170">
        <f t="shared" si="11"/>
        <v>7.3445002949388979E-2</v>
      </c>
      <c r="AL9" s="170">
        <f t="shared" si="12"/>
        <v>0.10929250879752705</v>
      </c>
      <c r="AN9" s="179">
        <v>1964</v>
      </c>
      <c r="AO9" s="183">
        <v>11.003827198935978</v>
      </c>
      <c r="AP9" s="202">
        <v>99104.135367533396</v>
      </c>
      <c r="AQ9" s="169">
        <f t="shared" si="27"/>
        <v>68159.440902430622</v>
      </c>
      <c r="AR9" s="169">
        <f t="shared" si="28"/>
        <v>7727.6419608396463</v>
      </c>
      <c r="AS9" s="169">
        <f t="shared" si="29"/>
        <v>18612.026848901758</v>
      </c>
      <c r="AT9" s="169">
        <v>8157.6617275236786</v>
      </c>
      <c r="AU9" s="169">
        <f t="shared" si="30"/>
        <v>7278.7035143651347</v>
      </c>
      <c r="AV9" s="169">
        <f t="shared" si="31"/>
        <v>10831.339586527456</v>
      </c>
      <c r="AW9" s="205">
        <f t="shared" si="32"/>
        <v>0</v>
      </c>
      <c r="AY9" s="179">
        <v>1964</v>
      </c>
      <c r="AZ9" s="183">
        <v>11.003827198935978</v>
      </c>
      <c r="BA9" s="174">
        <f t="shared" si="33"/>
        <v>11.003827198935978</v>
      </c>
      <c r="BB9" s="174">
        <f t="shared" si="34"/>
        <v>7.662778599573608</v>
      </c>
      <c r="BC9" s="174">
        <f t="shared" si="35"/>
        <v>1.0054147676596585</v>
      </c>
      <c r="BD9" s="174">
        <f t="shared" si="36"/>
        <v>3.6241536657506899</v>
      </c>
      <c r="BE9" s="174">
        <f t="shared" si="37"/>
        <v>0.73116738084547206</v>
      </c>
      <c r="BF9" s="174">
        <f t="shared" si="38"/>
        <v>0.5664826767635136</v>
      </c>
      <c r="BG9" s="174">
        <f t="shared" si="39"/>
        <v>2.5862380276536756</v>
      </c>
      <c r="BH9" s="174"/>
      <c r="BI9" s="179">
        <v>1964</v>
      </c>
      <c r="BJ9" s="214">
        <f t="shared" si="63"/>
        <v>6.81359967114048E-5</v>
      </c>
      <c r="BK9" s="180">
        <v>11.003827198935978</v>
      </c>
      <c r="BL9" s="174">
        <f t="shared" si="64"/>
        <v>11.003759062939267</v>
      </c>
      <c r="BM9" s="174">
        <f t="shared" si="40"/>
        <v>7.662778599573608</v>
      </c>
      <c r="BN9" s="174">
        <f t="shared" si="41"/>
        <v>1.0054147676596585</v>
      </c>
      <c r="BO9" s="174">
        <f t="shared" si="42"/>
        <v>3.6241536657506899</v>
      </c>
      <c r="BP9" s="174">
        <f t="shared" si="43"/>
        <v>0.73116738084547206</v>
      </c>
      <c r="BQ9" s="174">
        <f t="shared" si="44"/>
        <v>0.5664826767635136</v>
      </c>
      <c r="BR9" s="174">
        <f t="shared" si="45"/>
        <v>2.5862380276536756</v>
      </c>
      <c r="BS9" s="170">
        <v>1</v>
      </c>
      <c r="BU9" s="179">
        <v>1964</v>
      </c>
      <c r="BV9" s="180">
        <v>11.003827198935978</v>
      </c>
      <c r="BW9" s="174">
        <f t="shared" si="46"/>
        <v>11.003759062939267</v>
      </c>
      <c r="BX9" s="174">
        <f t="shared" si="47"/>
        <v>11.157098993546599</v>
      </c>
      <c r="BY9" s="174">
        <f t="shared" si="48"/>
        <v>13.142495791658138</v>
      </c>
      <c r="BZ9" s="174">
        <f t="shared" si="49"/>
        <v>21.042928523671801</v>
      </c>
      <c r="CA9" s="174">
        <f t="shared" si="50"/>
        <v>8.6981543474560432</v>
      </c>
      <c r="CB9" s="174">
        <f t="shared" si="51"/>
        <v>7.4672845992868719</v>
      </c>
      <c r="CC9" s="174">
        <f t="shared" si="52"/>
        <v>27.093371021506528</v>
      </c>
      <c r="CE9" s="179">
        <v>1964</v>
      </c>
      <c r="CF9" s="202">
        <v>99104.135367533396</v>
      </c>
      <c r="CG9" s="180">
        <f t="shared" si="65"/>
        <v>11.003827198935978</v>
      </c>
      <c r="CH9" s="169">
        <f t="shared" si="53"/>
        <v>67067.222147936292</v>
      </c>
      <c r="CI9" s="169">
        <f t="shared" si="15"/>
        <v>9419.4314126510671</v>
      </c>
      <c r="CJ9" s="169">
        <f t="shared" si="16"/>
        <v>18503.238239340593</v>
      </c>
      <c r="CK9" s="169">
        <v>4691.8137963623158</v>
      </c>
      <c r="CL9" s="169">
        <f t="shared" si="17"/>
        <v>5308.5642479199478</v>
      </c>
      <c r="CM9" s="169">
        <f t="shared" si="18"/>
        <v>5886.1344766768161</v>
      </c>
      <c r="CN9" s="181">
        <f t="shared" si="54"/>
        <v>0</v>
      </c>
      <c r="CO9" s="181"/>
      <c r="CP9" s="185">
        <v>1964</v>
      </c>
      <c r="CQ9" s="170">
        <f t="shared" si="55"/>
        <v>1</v>
      </c>
      <c r="CR9" s="170">
        <f t="shared" si="56"/>
        <v>1.1103297716213002E-4</v>
      </c>
      <c r="CS9" s="170">
        <f t="shared" si="57"/>
        <v>0.67673484965298003</v>
      </c>
      <c r="CT9" s="170">
        <f t="shared" si="58"/>
        <v>9.5045795795690696E-2</v>
      </c>
      <c r="CU9" s="170">
        <f t="shared" si="59"/>
        <v>0.18670500651380761</v>
      </c>
      <c r="CV9" s="170">
        <f t="shared" si="60"/>
        <v>4.7342260531938997E-2</v>
      </c>
      <c r="CW9" s="170">
        <f t="shared" si="61"/>
        <v>5.3565517001211212E-2</v>
      </c>
      <c r="CX9" s="170">
        <f t="shared" si="62"/>
        <v>5.9393429495628487E-2</v>
      </c>
      <c r="CY9" s="170"/>
    </row>
    <row r="10" spans="1:103" x14ac:dyDescent="0.3">
      <c r="A10" s="179">
        <v>1964</v>
      </c>
      <c r="B10" s="182">
        <v>1629151</v>
      </c>
      <c r="C10" s="182">
        <v>1120458</v>
      </c>
      <c r="D10" s="182">
        <v>127033</v>
      </c>
      <c r="E10" s="182">
        <v>305959</v>
      </c>
      <c r="F10" s="168">
        <v>134102</v>
      </c>
      <c r="G10" s="168">
        <v>119653</v>
      </c>
      <c r="H10" s="168">
        <v>178054</v>
      </c>
      <c r="I10" s="168"/>
      <c r="J10" s="179">
        <v>1965</v>
      </c>
      <c r="K10" s="183">
        <v>6.1487854716966162</v>
      </c>
      <c r="L10" s="184">
        <f t="shared" si="20"/>
        <v>6.1487854716966162</v>
      </c>
      <c r="M10" s="184">
        <f t="shared" si="21"/>
        <v>7.1249435498697888</v>
      </c>
      <c r="N10" s="184">
        <f t="shared" si="22"/>
        <v>4.6602064030606183</v>
      </c>
      <c r="O10" s="184">
        <f t="shared" si="23"/>
        <v>3.8132560245000224</v>
      </c>
      <c r="P10" s="184">
        <f t="shared" si="24"/>
        <v>5.4756826892962129</v>
      </c>
      <c r="Q10" s="184">
        <f t="shared" si="25"/>
        <v>4.6751857454472523</v>
      </c>
      <c r="R10" s="184">
        <f t="shared" si="26"/>
        <v>5.7196131510665271</v>
      </c>
      <c r="S10" s="184"/>
      <c r="T10" s="179">
        <v>1965</v>
      </c>
      <c r="U10" s="183">
        <v>6.1487854716966162</v>
      </c>
      <c r="V10" s="202">
        <v>105197.83604486284</v>
      </c>
      <c r="W10" s="169">
        <f t="shared" si="0"/>
        <v>70976.445204032425</v>
      </c>
      <c r="X10" s="169">
        <f t="shared" si="1"/>
        <v>10867.796319814588</v>
      </c>
      <c r="Y10" s="169">
        <f t="shared" si="2"/>
        <v>20312.204324261231</v>
      </c>
      <c r="Z10" s="169">
        <v>7211.833979397139</v>
      </c>
      <c r="AA10" s="169">
        <f t="shared" si="3"/>
        <v>5223.0402904576067</v>
      </c>
      <c r="AB10" s="169">
        <f t="shared" si="4"/>
        <v>9393.4840731001532</v>
      </c>
      <c r="AC10" s="205">
        <f t="shared" si="5"/>
        <v>0</v>
      </c>
      <c r="AE10" s="179">
        <v>1965</v>
      </c>
      <c r="AF10" s="170">
        <f t="shared" si="6"/>
        <v>1</v>
      </c>
      <c r="AG10" s="170">
        <f t="shared" si="7"/>
        <v>0.6940804614982502</v>
      </c>
      <c r="AH10" s="170">
        <f t="shared" si="8"/>
        <v>7.6881486638709695E-2</v>
      </c>
      <c r="AI10" s="170">
        <f t="shared" si="9"/>
        <v>0.18367061348827635</v>
      </c>
      <c r="AJ10" s="170">
        <f t="shared" si="10"/>
        <v>8.1792075978821779E-2</v>
      </c>
      <c r="AK10" s="170">
        <f t="shared" si="11"/>
        <v>7.2425410160270723E-2</v>
      </c>
      <c r="AL10" s="170">
        <f t="shared" si="12"/>
        <v>0.10885062602496698</v>
      </c>
      <c r="AN10" s="179">
        <v>1965</v>
      </c>
      <c r="AO10" s="183">
        <v>6.1487854716966162</v>
      </c>
      <c r="AP10" s="202">
        <v>105197.83604486284</v>
      </c>
      <c r="AQ10" s="169">
        <f t="shared" si="27"/>
        <v>73015.762590635655</v>
      </c>
      <c r="AR10" s="169">
        <f t="shared" si="28"/>
        <v>8087.7660263042953</v>
      </c>
      <c r="AS10" s="169">
        <f t="shared" si="29"/>
        <v>19321.751083999068</v>
      </c>
      <c r="AT10" s="169">
        <v>8604.4102303568798</v>
      </c>
      <c r="AU10" s="169">
        <f t="shared" si="30"/>
        <v>7618.9964235221023</v>
      </c>
      <c r="AV10" s="169">
        <f t="shared" si="31"/>
        <v>11450.850309955156</v>
      </c>
      <c r="AW10" s="205">
        <f t="shared" si="32"/>
        <v>0</v>
      </c>
      <c r="AY10" s="179">
        <v>1965</v>
      </c>
      <c r="AZ10" s="183">
        <v>6.1487854716966162</v>
      </c>
      <c r="BA10" s="174">
        <f t="shared" si="33"/>
        <v>6.1487854716966162</v>
      </c>
      <c r="BB10" s="174">
        <f t="shared" si="34"/>
        <v>4.900221035373642</v>
      </c>
      <c r="BC10" s="174">
        <f t="shared" si="35"/>
        <v>0.36337945346993589</v>
      </c>
      <c r="BD10" s="174">
        <f t="shared" si="36"/>
        <v>0.71613987899218812</v>
      </c>
      <c r="BE10" s="174">
        <f t="shared" si="37"/>
        <v>0.45072556196448377</v>
      </c>
      <c r="BF10" s="174">
        <f t="shared" si="38"/>
        <v>0.34336903086331477</v>
      </c>
      <c r="BG10" s="174">
        <f t="shared" si="39"/>
        <v>0.62511087063138981</v>
      </c>
      <c r="BH10" s="174"/>
      <c r="BI10" s="179">
        <v>1965</v>
      </c>
      <c r="BJ10" s="214">
        <f t="shared" si="63"/>
        <v>6.1381664441029216E-5</v>
      </c>
      <c r="BK10" s="180">
        <v>6.1487854716966162</v>
      </c>
      <c r="BL10" s="174">
        <f t="shared" si="64"/>
        <v>6.1487240900321751</v>
      </c>
      <c r="BM10" s="174">
        <f t="shared" si="40"/>
        <v>4.900221035373642</v>
      </c>
      <c r="BN10" s="174">
        <f t="shared" si="41"/>
        <v>0.36337945346993589</v>
      </c>
      <c r="BO10" s="174">
        <f t="shared" si="42"/>
        <v>0.71613987899218812</v>
      </c>
      <c r="BP10" s="174">
        <f t="shared" si="43"/>
        <v>0.45072556196448377</v>
      </c>
      <c r="BQ10" s="174">
        <f t="shared" si="44"/>
        <v>0.34336903086331477</v>
      </c>
      <c r="BR10" s="174">
        <f t="shared" si="45"/>
        <v>0.62511087063138981</v>
      </c>
      <c r="BS10" s="170">
        <v>1</v>
      </c>
      <c r="BU10" s="179">
        <v>1965</v>
      </c>
      <c r="BV10" s="180">
        <v>6.1487854716966162</v>
      </c>
      <c r="BW10" s="174">
        <f t="shared" si="46"/>
        <v>6.1487240900321751</v>
      </c>
      <c r="BX10" s="174">
        <f t="shared" si="47"/>
        <v>7.1249435498697888</v>
      </c>
      <c r="BY10" s="174">
        <f t="shared" si="48"/>
        <v>4.6602064030606183</v>
      </c>
      <c r="BZ10" s="174">
        <f t="shared" si="49"/>
        <v>3.8132560245000224</v>
      </c>
      <c r="CA10" s="174">
        <f t="shared" si="50"/>
        <v>5.4756826892962129</v>
      </c>
      <c r="CB10" s="174">
        <f t="shared" si="51"/>
        <v>4.6751857454472523</v>
      </c>
      <c r="CC10" s="174">
        <f t="shared" si="52"/>
        <v>5.7196131510665271</v>
      </c>
      <c r="CE10" s="179">
        <v>1965</v>
      </c>
      <c r="CF10" s="202">
        <v>105197.83604486284</v>
      </c>
      <c r="CG10" s="180">
        <f t="shared" si="65"/>
        <v>6.1487854716966162</v>
      </c>
      <c r="CH10" s="169">
        <f t="shared" si="53"/>
        <v>71845.723866442524</v>
      </c>
      <c r="CI10" s="169">
        <f t="shared" si="15"/>
        <v>9858.3963584753346</v>
      </c>
      <c r="CJ10" s="169">
        <f t="shared" si="16"/>
        <v>19208.814086229839</v>
      </c>
      <c r="CK10" s="169">
        <v>4889.4744434768072</v>
      </c>
      <c r="CL10" s="169">
        <f t="shared" si="17"/>
        <v>5556.7494869266102</v>
      </c>
      <c r="CM10" s="169">
        <f t="shared" si="18"/>
        <v>6161.3221966882666</v>
      </c>
      <c r="CN10" s="181">
        <f t="shared" si="54"/>
        <v>0</v>
      </c>
      <c r="CO10" s="181"/>
      <c r="CP10" s="185">
        <v>1965</v>
      </c>
      <c r="CQ10" s="170">
        <f t="shared" si="55"/>
        <v>1</v>
      </c>
      <c r="CR10" s="170">
        <f t="shared" si="56"/>
        <v>5.8449733405869634E-5</v>
      </c>
      <c r="CS10" s="170">
        <f t="shared" si="57"/>
        <v>0.68295819160959814</v>
      </c>
      <c r="CT10" s="170">
        <f t="shared" si="58"/>
        <v>9.3712919667578595E-2</v>
      </c>
      <c r="CU10" s="170">
        <f t="shared" si="59"/>
        <v>0.18259704579890804</v>
      </c>
      <c r="CV10" s="170">
        <f t="shared" si="60"/>
        <v>4.6478850015428397E-2</v>
      </c>
      <c r="CW10" s="170">
        <f t="shared" si="61"/>
        <v>5.2821899155386334E-2</v>
      </c>
      <c r="CX10" s="170">
        <f t="shared" si="62"/>
        <v>5.8568906246899408E-2</v>
      </c>
      <c r="CY10" s="170"/>
    </row>
    <row r="11" spans="1:103" x14ac:dyDescent="0.3">
      <c r="A11" s="179">
        <v>1965</v>
      </c>
      <c r="B11" s="182">
        <v>1729324</v>
      </c>
      <c r="C11" s="182">
        <v>1200290</v>
      </c>
      <c r="D11" s="182">
        <v>132953</v>
      </c>
      <c r="E11" s="182">
        <v>317626</v>
      </c>
      <c r="F11" s="168">
        <v>141445</v>
      </c>
      <c r="G11" s="168">
        <v>125247</v>
      </c>
      <c r="H11" s="168">
        <v>188238</v>
      </c>
      <c r="I11" s="168"/>
      <c r="J11" s="179">
        <v>1966</v>
      </c>
      <c r="K11" s="183">
        <v>6.0961393006747189</v>
      </c>
      <c r="L11" s="184">
        <f t="shared" si="20"/>
        <v>6.0961393006747189</v>
      </c>
      <c r="M11" s="184">
        <f t="shared" si="21"/>
        <v>4.9005656966233158</v>
      </c>
      <c r="N11" s="184">
        <f t="shared" si="22"/>
        <v>9.404075124292044</v>
      </c>
      <c r="O11" s="184">
        <f t="shared" si="23"/>
        <v>8.8097322007644188</v>
      </c>
      <c r="P11" s="184">
        <f t="shared" si="24"/>
        <v>6.126763052776707</v>
      </c>
      <c r="Q11" s="184">
        <f t="shared" si="25"/>
        <v>9.6305699936924718</v>
      </c>
      <c r="R11" s="184">
        <f t="shared" si="26"/>
        <v>7.7619821715062765</v>
      </c>
      <c r="S11" s="184"/>
      <c r="T11" s="179">
        <v>1966</v>
      </c>
      <c r="U11" s="183">
        <v>6.0961393006747189</v>
      </c>
      <c r="V11" s="202">
        <v>111610.84267145308</v>
      </c>
      <c r="W11" s="169">
        <f t="shared" si="0"/>
        <v>74454.69253038388</v>
      </c>
      <c r="X11" s="169">
        <f t="shared" si="1"/>
        <v>11889.812050084998</v>
      </c>
      <c r="Y11" s="169">
        <f t="shared" si="2"/>
        <v>22101.655129300736</v>
      </c>
      <c r="Z11" s="169">
        <v>7561.2387523920625</v>
      </c>
      <c r="AA11" s="169">
        <f t="shared" si="3"/>
        <v>5726.0488414288848</v>
      </c>
      <c r="AB11" s="169">
        <f t="shared" si="4"/>
        <v>10122.604632137469</v>
      </c>
      <c r="AC11" s="205">
        <f t="shared" si="5"/>
        <v>0</v>
      </c>
      <c r="AE11" s="179">
        <v>1966</v>
      </c>
      <c r="AF11" s="170">
        <f t="shared" si="6"/>
        <v>1</v>
      </c>
      <c r="AG11" s="170">
        <f t="shared" si="7"/>
        <v>0.68625902440991837</v>
      </c>
      <c r="AH11" s="170">
        <f t="shared" si="8"/>
        <v>7.9278548638340135E-2</v>
      </c>
      <c r="AI11" s="170">
        <f t="shared" si="9"/>
        <v>0.18836830820178924</v>
      </c>
      <c r="AJ11" s="170">
        <f t="shared" si="10"/>
        <v>8.1815684568872199E-2</v>
      </c>
      <c r="AK11" s="170">
        <f t="shared" si="11"/>
        <v>7.4838151983980347E-2</v>
      </c>
      <c r="AL11" s="170">
        <f t="shared" si="12"/>
        <v>0.11055971780290023</v>
      </c>
      <c r="AN11" s="179">
        <v>1966</v>
      </c>
      <c r="AO11" s="183">
        <v>6.0961393006747189</v>
      </c>
      <c r="AP11" s="202">
        <v>111610.84267145308</v>
      </c>
      <c r="AQ11" s="169">
        <f t="shared" si="27"/>
        <v>76593.948005280283</v>
      </c>
      <c r="AR11" s="169">
        <f t="shared" si="28"/>
        <v>8848.3456192949216</v>
      </c>
      <c r="AS11" s="169">
        <f t="shared" si="29"/>
        <v>21023.945610997682</v>
      </c>
      <c r="AT11" s="169">
        <v>9131.5174984736077</v>
      </c>
      <c r="AU11" s="169">
        <f t="shared" si="30"/>
        <v>8352.7492069063246</v>
      </c>
      <c r="AV11" s="169">
        <f t="shared" si="31"/>
        <v>12339.663269499748</v>
      </c>
      <c r="AW11" s="205">
        <f t="shared" si="32"/>
        <v>0</v>
      </c>
      <c r="AY11" s="179">
        <v>1966</v>
      </c>
      <c r="AZ11" s="183">
        <v>6.0961393006747189</v>
      </c>
      <c r="BA11" s="174">
        <f t="shared" si="33"/>
        <v>6.0961393006747189</v>
      </c>
      <c r="BB11" s="174">
        <f t="shared" si="34"/>
        <v>3.401386900314805</v>
      </c>
      <c r="BC11" s="174">
        <f t="shared" si="35"/>
        <v>0.72299927601768099</v>
      </c>
      <c r="BD11" s="174">
        <f t="shared" si="36"/>
        <v>1.6180889179818236</v>
      </c>
      <c r="BE11" s="174">
        <f t="shared" si="37"/>
        <v>0.50112066911695052</v>
      </c>
      <c r="BF11" s="174">
        <f t="shared" si="38"/>
        <v>0.69749798187037315</v>
      </c>
      <c r="BG11" s="174">
        <f t="shared" si="39"/>
        <v>0.84489661856309084</v>
      </c>
      <c r="BH11" s="174"/>
      <c r="BI11" s="179">
        <v>1966</v>
      </c>
      <c r="BJ11" s="214">
        <f t="shared" si="63"/>
        <v>-5.7826063823540608E-5</v>
      </c>
      <c r="BK11" s="180">
        <v>6.0961393006747189</v>
      </c>
      <c r="BL11" s="174">
        <f t="shared" si="64"/>
        <v>6.0961971267385424</v>
      </c>
      <c r="BM11" s="174">
        <f t="shared" si="40"/>
        <v>3.401386900314805</v>
      </c>
      <c r="BN11" s="174">
        <f t="shared" si="41"/>
        <v>0.72299927601768099</v>
      </c>
      <c r="BO11" s="174">
        <f t="shared" si="42"/>
        <v>1.6180889179818236</v>
      </c>
      <c r="BP11" s="174">
        <f t="shared" si="43"/>
        <v>0.50112066911695052</v>
      </c>
      <c r="BQ11" s="174">
        <f t="shared" si="44"/>
        <v>0.69749798187037315</v>
      </c>
      <c r="BR11" s="174">
        <f t="shared" si="45"/>
        <v>0.84489661856309084</v>
      </c>
      <c r="BS11" s="170">
        <v>1</v>
      </c>
      <c r="BU11" s="179">
        <v>1966</v>
      </c>
      <c r="BV11" s="180">
        <v>6.0961393006747189</v>
      </c>
      <c r="BW11" s="174">
        <f t="shared" si="46"/>
        <v>6.0961971267385424</v>
      </c>
      <c r="BX11" s="174">
        <f t="shared" si="47"/>
        <v>4.9005656966233158</v>
      </c>
      <c r="BY11" s="174">
        <f t="shared" si="48"/>
        <v>9.404075124292044</v>
      </c>
      <c r="BZ11" s="174">
        <f t="shared" si="49"/>
        <v>8.8097322007644188</v>
      </c>
      <c r="CA11" s="174">
        <f t="shared" si="50"/>
        <v>6.126763052776707</v>
      </c>
      <c r="CB11" s="174">
        <f t="shared" si="51"/>
        <v>9.6305699936924718</v>
      </c>
      <c r="CC11" s="174">
        <f t="shared" si="52"/>
        <v>7.7619821715062765</v>
      </c>
      <c r="CE11" s="179">
        <v>1966</v>
      </c>
      <c r="CF11" s="202">
        <v>111610.84267145308</v>
      </c>
      <c r="CG11" s="180">
        <f t="shared" si="65"/>
        <v>6.0961393006747189</v>
      </c>
      <c r="CH11" s="169">
        <f t="shared" si="53"/>
        <v>75366.570764732111</v>
      </c>
      <c r="CI11" s="169">
        <f t="shared" si="15"/>
        <v>10785.487358076825</v>
      </c>
      <c r="CJ11" s="169">
        <f t="shared" si="16"/>
        <v>20901.059166169402</v>
      </c>
      <c r="CK11" s="169">
        <v>5220.5218902127672</v>
      </c>
      <c r="CL11" s="169">
        <f t="shared" si="17"/>
        <v>6091.8961356392247</v>
      </c>
      <c r="CM11" s="169">
        <f t="shared" si="18"/>
        <v>6754.6926433772405</v>
      </c>
      <c r="CN11" s="181">
        <f t="shared" si="54"/>
        <v>0</v>
      </c>
      <c r="CO11" s="181"/>
      <c r="CP11" s="185">
        <v>1966</v>
      </c>
      <c r="CQ11" s="170">
        <f t="shared" si="55"/>
        <v>1</v>
      </c>
      <c r="CR11" s="170">
        <f t="shared" si="56"/>
        <v>5.4619597476024974E-5</v>
      </c>
      <c r="CS11" s="170">
        <f t="shared" si="57"/>
        <v>0.67526208888671679</v>
      </c>
      <c r="CT11" s="170">
        <f t="shared" si="58"/>
        <v>9.6634763253476003E-2</v>
      </c>
      <c r="CU11" s="170">
        <f t="shared" si="59"/>
        <v>0.18726728215551144</v>
      </c>
      <c r="CV11" s="170">
        <f t="shared" si="60"/>
        <v>4.6774325551687909E-2</v>
      </c>
      <c r="CW11" s="170">
        <f t="shared" si="61"/>
        <v>5.4581579977599798E-2</v>
      </c>
      <c r="CX11" s="170">
        <f t="shared" si="62"/>
        <v>6.052003982499185E-2</v>
      </c>
      <c r="CY11" s="170"/>
    </row>
    <row r="12" spans="1:103" x14ac:dyDescent="0.3">
      <c r="A12" s="179">
        <v>1966</v>
      </c>
      <c r="B12" s="182">
        <v>1834746</v>
      </c>
      <c r="C12" s="182">
        <v>1259111</v>
      </c>
      <c r="D12" s="182">
        <v>145456</v>
      </c>
      <c r="E12" s="182">
        <v>345608</v>
      </c>
      <c r="F12" s="168">
        <v>150111</v>
      </c>
      <c r="G12" s="168">
        <v>137309</v>
      </c>
      <c r="H12" s="168">
        <v>202849</v>
      </c>
      <c r="I12" s="168"/>
      <c r="J12" s="179">
        <v>1967</v>
      </c>
      <c r="K12" s="183">
        <v>5.8549248778850149</v>
      </c>
      <c r="L12" s="184">
        <f t="shared" si="20"/>
        <v>5.8549248778850149</v>
      </c>
      <c r="M12" s="184">
        <f t="shared" si="21"/>
        <v>6.6530274137863943</v>
      </c>
      <c r="N12" s="184">
        <f t="shared" si="22"/>
        <v>6.6026839731602616</v>
      </c>
      <c r="O12" s="184">
        <f t="shared" si="23"/>
        <v>11.474560774056153</v>
      </c>
      <c r="P12" s="184">
        <f t="shared" si="24"/>
        <v>-12.636648879828927</v>
      </c>
      <c r="Q12" s="184">
        <f t="shared" si="25"/>
        <v>-5.3980438281540195</v>
      </c>
      <c r="R12" s="184">
        <f t="shared" si="26"/>
        <v>-0.38156461210062664</v>
      </c>
      <c r="S12" s="184"/>
      <c r="T12" s="179">
        <v>1967</v>
      </c>
      <c r="U12" s="183">
        <v>5.8549248778850149</v>
      </c>
      <c r="V12" s="202">
        <v>118145.57366544109</v>
      </c>
      <c r="W12" s="169">
        <f t="shared" si="0"/>
        <v>79408.183635280686</v>
      </c>
      <c r="X12" s="169">
        <f t="shared" si="1"/>
        <v>12674.858764754837</v>
      </c>
      <c r="Y12" s="169">
        <f t="shared" si="2"/>
        <v>24637.722979184648</v>
      </c>
      <c r="Z12" s="169">
        <v>6091.8344259122241</v>
      </c>
      <c r="AA12" s="169">
        <f t="shared" si="3"/>
        <v>5416.9542153470484</v>
      </c>
      <c r="AB12" s="169">
        <f t="shared" si="4"/>
        <v>10083.980355038373</v>
      </c>
      <c r="AC12" s="205">
        <f t="shared" si="5"/>
        <v>0</v>
      </c>
      <c r="AE12" s="179">
        <v>1967</v>
      </c>
      <c r="AF12" s="170">
        <f t="shared" si="6"/>
        <v>1</v>
      </c>
      <c r="AG12" s="170">
        <f t="shared" si="7"/>
        <v>0.69143313480958657</v>
      </c>
      <c r="AH12" s="170">
        <f t="shared" si="8"/>
        <v>7.9838572235474872E-2</v>
      </c>
      <c r="AI12" s="170">
        <f t="shared" si="9"/>
        <v>0.19836842210950748</v>
      </c>
      <c r="AJ12" s="170">
        <f t="shared" si="10"/>
        <v>6.7523475042594136E-2</v>
      </c>
      <c r="AK12" s="170">
        <f t="shared" si="11"/>
        <v>6.6882439169814775E-2</v>
      </c>
      <c r="AL12" s="170">
        <f t="shared" si="12"/>
        <v>0.10404604336697784</v>
      </c>
      <c r="AN12" s="179">
        <v>1967</v>
      </c>
      <c r="AO12" s="183">
        <v>5.8549248778850149</v>
      </c>
      <c r="AP12" s="202">
        <v>118145.57366544109</v>
      </c>
      <c r="AQ12" s="169">
        <f t="shared" si="27"/>
        <v>81689.764363372873</v>
      </c>
      <c r="AR12" s="169">
        <f t="shared" si="28"/>
        <v>9432.5739173899365</v>
      </c>
      <c r="AS12" s="169">
        <f t="shared" si="29"/>
        <v>23436.351027236127</v>
      </c>
      <c r="AT12" s="169">
        <v>7977.5996947913663</v>
      </c>
      <c r="AU12" s="169">
        <f t="shared" si="30"/>
        <v>7901.8641438617342</v>
      </c>
      <c r="AV12" s="169">
        <f t="shared" si="31"/>
        <v>12292.579481210958</v>
      </c>
      <c r="AW12" s="205">
        <f t="shared" si="32"/>
        <v>0</v>
      </c>
      <c r="AY12" s="179">
        <v>1967</v>
      </c>
      <c r="AZ12" s="183">
        <v>5.8549248778850149</v>
      </c>
      <c r="BA12" s="174">
        <f t="shared" si="33"/>
        <v>5.8549248778850149</v>
      </c>
      <c r="BB12" s="174">
        <f t="shared" si="34"/>
        <v>4.5657001023574937</v>
      </c>
      <c r="BC12" s="174">
        <f t="shared" si="35"/>
        <v>0.52345120250977473</v>
      </c>
      <c r="BD12" s="174">
        <f t="shared" si="36"/>
        <v>2.1614436003675705</v>
      </c>
      <c r="BE12" s="174">
        <f t="shared" si="37"/>
        <v>-1.0338760787596757</v>
      </c>
      <c r="BF12" s="174">
        <f t="shared" si="38"/>
        <v>-0.40397962442757762</v>
      </c>
      <c r="BG12" s="174">
        <f t="shared" si="39"/>
        <v>-4.2185675837418377E-2</v>
      </c>
      <c r="BH12" s="174"/>
      <c r="BI12" s="179">
        <v>1967</v>
      </c>
      <c r="BJ12" s="214">
        <f t="shared" si="63"/>
        <v>1.0658141036401503E-14</v>
      </c>
      <c r="BK12" s="180">
        <v>5.8549248778850149</v>
      </c>
      <c r="BL12" s="174">
        <f t="shared" si="64"/>
        <v>5.8549248778850043</v>
      </c>
      <c r="BM12" s="174">
        <f t="shared" si="40"/>
        <v>4.5657001023574937</v>
      </c>
      <c r="BN12" s="174">
        <f t="shared" si="41"/>
        <v>0.52345120250977473</v>
      </c>
      <c r="BO12" s="174">
        <f t="shared" si="42"/>
        <v>2.1614436003675705</v>
      </c>
      <c r="BP12" s="174">
        <f t="shared" si="43"/>
        <v>-1.0338760787596757</v>
      </c>
      <c r="BQ12" s="174">
        <f t="shared" si="44"/>
        <v>-0.40397962442757762</v>
      </c>
      <c r="BR12" s="174">
        <f t="shared" si="45"/>
        <v>-4.2185675837418377E-2</v>
      </c>
      <c r="BS12" s="170">
        <v>1</v>
      </c>
      <c r="BU12" s="179">
        <v>1967</v>
      </c>
      <c r="BV12" s="180">
        <v>5.8549248778850149</v>
      </c>
      <c r="BW12" s="174">
        <f t="shared" si="46"/>
        <v>5.8549248778850043</v>
      </c>
      <c r="BX12" s="174">
        <f t="shared" si="47"/>
        <v>6.6530274137863952</v>
      </c>
      <c r="BY12" s="174">
        <f t="shared" si="48"/>
        <v>6.6026839731602625</v>
      </c>
      <c r="BZ12" s="174">
        <f t="shared" si="49"/>
        <v>11.474560774056153</v>
      </c>
      <c r="CA12" s="174">
        <f t="shared" si="50"/>
        <v>-12.636648879828927</v>
      </c>
      <c r="CB12" s="174">
        <f t="shared" si="51"/>
        <v>-5.3980438281540195</v>
      </c>
      <c r="CC12" s="174">
        <f t="shared" si="52"/>
        <v>-0.38156461210062664</v>
      </c>
      <c r="CE12" s="179">
        <v>1967</v>
      </c>
      <c r="CF12" s="202">
        <v>118145.57366544109</v>
      </c>
      <c r="CG12" s="180">
        <f t="shared" si="65"/>
        <v>5.8549248778850149</v>
      </c>
      <c r="CH12" s="169">
        <f t="shared" si="53"/>
        <v>80380.729378540462</v>
      </c>
      <c r="CI12" s="169">
        <f t="shared" si="15"/>
        <v>11497.619003295789</v>
      </c>
      <c r="CJ12" s="169">
        <f t="shared" si="16"/>
        <v>23299.363902612942</v>
      </c>
      <c r="CK12" s="169">
        <v>3594.8798427507281</v>
      </c>
      <c r="CL12" s="169">
        <f t="shared" si="17"/>
        <v>5763.052912271798</v>
      </c>
      <c r="CM12" s="169">
        <f t="shared" si="18"/>
        <v>6390.0713740306419</v>
      </c>
      <c r="CN12" s="181">
        <f t="shared" si="54"/>
        <v>0</v>
      </c>
      <c r="CO12" s="181"/>
      <c r="CP12" s="185">
        <v>1967</v>
      </c>
      <c r="CQ12" s="170">
        <f t="shared" si="55"/>
        <v>1</v>
      </c>
      <c r="CR12" s="170">
        <f t="shared" si="56"/>
        <v>4.9556870361175843E-5</v>
      </c>
      <c r="CS12" s="170">
        <f t="shared" si="57"/>
        <v>0.68035328692176589</v>
      </c>
      <c r="CT12" s="170">
        <f t="shared" si="58"/>
        <v>9.73173911352294E-2</v>
      </c>
      <c r="CU12" s="170">
        <f t="shared" si="59"/>
        <v>0.19720894469217232</v>
      </c>
      <c r="CV12" s="170">
        <f t="shared" si="60"/>
        <v>3.0427545706710392E-2</v>
      </c>
      <c r="CW12" s="170">
        <f t="shared" si="61"/>
        <v>4.8779253707729515E-2</v>
      </c>
      <c r="CX12" s="170">
        <f t="shared" si="62"/>
        <v>5.4086422163607553E-2</v>
      </c>
      <c r="CY12" s="170"/>
    </row>
    <row r="13" spans="1:103" x14ac:dyDescent="0.3">
      <c r="A13" s="179">
        <v>1967</v>
      </c>
      <c r="B13" s="182">
        <v>1942169</v>
      </c>
      <c r="C13" s="182">
        <v>1342880</v>
      </c>
      <c r="D13" s="182">
        <v>155060</v>
      </c>
      <c r="E13" s="182">
        <v>385265</v>
      </c>
      <c r="F13" s="168">
        <v>131142</v>
      </c>
      <c r="G13" s="168">
        <v>129897</v>
      </c>
      <c r="H13" s="168">
        <v>202075</v>
      </c>
      <c r="I13" s="168"/>
      <c r="J13" s="179">
        <v>1968</v>
      </c>
      <c r="K13" s="183">
        <v>9.4232788186815917</v>
      </c>
      <c r="L13" s="184">
        <f t="shared" si="20"/>
        <v>9.4232788186815917</v>
      </c>
      <c r="M13" s="184">
        <f t="shared" si="21"/>
        <v>6.7695549862980986</v>
      </c>
      <c r="N13" s="184">
        <f t="shared" si="22"/>
        <v>9.9806526505868742</v>
      </c>
      <c r="O13" s="184">
        <f t="shared" si="23"/>
        <v>9.5811973576629192</v>
      </c>
      <c r="P13" s="184">
        <f t="shared" si="24"/>
        <v>34.853822574003757</v>
      </c>
      <c r="Q13" s="184">
        <f t="shared" si="25"/>
        <v>5.0078138833075547</v>
      </c>
      <c r="R13" s="184">
        <f t="shared" si="26"/>
        <v>6.1823580353828955</v>
      </c>
      <c r="S13" s="184"/>
      <c r="T13" s="179">
        <v>1968</v>
      </c>
      <c r="U13" s="183">
        <v>9.4232788186815917</v>
      </c>
      <c r="V13" s="202">
        <v>129278.76048386646</v>
      </c>
      <c r="W13" s="169">
        <f t="shared" si="0"/>
        <v>84783.764290091582</v>
      </c>
      <c r="X13" s="169">
        <f t="shared" si="1"/>
        <v>13939.892392017484</v>
      </c>
      <c r="Y13" s="169">
        <f t="shared" si="2"/>
        <v>26998.311842254596</v>
      </c>
      <c r="Z13" s="169">
        <v>8575.9748837117077</v>
      </c>
      <c r="AA13" s="169">
        <f t="shared" si="3"/>
        <v>5688.2252005956116</v>
      </c>
      <c r="AB13" s="169">
        <f t="shared" si="4"/>
        <v>10707.40812480452</v>
      </c>
      <c r="AC13" s="205">
        <f t="shared" si="5"/>
        <v>0</v>
      </c>
      <c r="AE13" s="179">
        <v>1968</v>
      </c>
      <c r="AF13" s="170">
        <f t="shared" si="6"/>
        <v>1</v>
      </c>
      <c r="AG13" s="170">
        <f t="shared" si="7"/>
        <v>0.67466455861489705</v>
      </c>
      <c r="AH13" s="170">
        <f t="shared" si="8"/>
        <v>8.0245249237125241E-2</v>
      </c>
      <c r="AI13" s="170">
        <f t="shared" si="9"/>
        <v>0.19865470535506322</v>
      </c>
      <c r="AJ13" s="170">
        <f t="shared" si="10"/>
        <v>8.3216284699920248E-2</v>
      </c>
      <c r="AK13" s="170">
        <f t="shared" si="11"/>
        <v>6.4183588722864129E-2</v>
      </c>
      <c r="AL13" s="170">
        <f t="shared" si="12"/>
        <v>0.10096438662986987</v>
      </c>
      <c r="AN13" s="179">
        <v>1968</v>
      </c>
      <c r="AO13" s="183">
        <v>9.4232788186815917</v>
      </c>
      <c r="AP13" s="202">
        <v>129278.76048386646</v>
      </c>
      <c r="AQ13" s="169">
        <f t="shared" si="27"/>
        <v>87219.797880128754</v>
      </c>
      <c r="AR13" s="169">
        <f t="shared" si="28"/>
        <v>10374.006356094482</v>
      </c>
      <c r="AS13" s="169">
        <f t="shared" si="29"/>
        <v>25681.834072590282</v>
      </c>
      <c r="AT13" s="169">
        <v>10758.098138078232</v>
      </c>
      <c r="AU13" s="169">
        <f t="shared" si="30"/>
        <v>8297.5747934981446</v>
      </c>
      <c r="AV13" s="169">
        <f t="shared" si="31"/>
        <v>13052.550756523435</v>
      </c>
      <c r="AW13" s="205">
        <f t="shared" si="32"/>
        <v>0</v>
      </c>
      <c r="AY13" s="179">
        <v>1968</v>
      </c>
      <c r="AZ13" s="183">
        <v>9.4232788186815917</v>
      </c>
      <c r="BA13" s="174">
        <f t="shared" si="33"/>
        <v>9.4232788186815917</v>
      </c>
      <c r="BB13" s="174">
        <f t="shared" si="34"/>
        <v>4.6806946254419621</v>
      </c>
      <c r="BC13" s="174">
        <f t="shared" si="35"/>
        <v>0.79684105760106394</v>
      </c>
      <c r="BD13" s="174">
        <f t="shared" si="36"/>
        <v>1.9006070017593757</v>
      </c>
      <c r="BE13" s="174">
        <f t="shared" si="37"/>
        <v>2.3534512187147469</v>
      </c>
      <c r="BF13" s="174">
        <f t="shared" si="38"/>
        <v>0.33493480742407145</v>
      </c>
      <c r="BG13" s="174">
        <f t="shared" si="39"/>
        <v>0.64324989225963269</v>
      </c>
      <c r="BH13" s="174"/>
      <c r="BI13" s="179">
        <v>1968</v>
      </c>
      <c r="BJ13" s="214">
        <f t="shared" si="63"/>
        <v>0</v>
      </c>
      <c r="BK13" s="180">
        <v>9.4232788186815917</v>
      </c>
      <c r="BL13" s="174">
        <f t="shared" si="64"/>
        <v>9.4232788186815881</v>
      </c>
      <c r="BM13" s="174">
        <f t="shared" si="40"/>
        <v>4.6806946254419621</v>
      </c>
      <c r="BN13" s="174">
        <f t="shared" si="41"/>
        <v>0.79684105760106394</v>
      </c>
      <c r="BO13" s="174">
        <f t="shared" si="42"/>
        <v>1.9006070017593757</v>
      </c>
      <c r="BP13" s="174">
        <f t="shared" si="43"/>
        <v>2.3534512187147469</v>
      </c>
      <c r="BQ13" s="174">
        <f t="shared" si="44"/>
        <v>0.33493480742407145</v>
      </c>
      <c r="BR13" s="174">
        <f t="shared" si="45"/>
        <v>0.64324989225963269</v>
      </c>
      <c r="BS13" s="170">
        <v>1</v>
      </c>
      <c r="BU13" s="185">
        <v>1968</v>
      </c>
      <c r="BV13" s="180">
        <v>9.4232788186815917</v>
      </c>
      <c r="BW13" s="174">
        <f t="shared" si="46"/>
        <v>9.4232788186815881</v>
      </c>
      <c r="BX13" s="174">
        <f t="shared" si="47"/>
        <v>6.7695549862980986</v>
      </c>
      <c r="BY13" s="174">
        <f t="shared" si="48"/>
        <v>9.9806526505868742</v>
      </c>
      <c r="BZ13" s="174">
        <f t="shared" si="49"/>
        <v>9.5811973576629192</v>
      </c>
      <c r="CA13" s="174">
        <f t="shared" si="50"/>
        <v>34.853822574003757</v>
      </c>
      <c r="CB13" s="174">
        <f t="shared" si="51"/>
        <v>5.0078138833075547</v>
      </c>
      <c r="CC13" s="174">
        <f t="shared" si="52"/>
        <v>6.1823580353828955</v>
      </c>
      <c r="CE13" s="179">
        <v>1968</v>
      </c>
      <c r="CF13" s="202">
        <v>129278.76048386646</v>
      </c>
      <c r="CG13" s="180">
        <f t="shared" si="65"/>
        <v>9.4232788186815917</v>
      </c>
      <c r="CH13" s="169">
        <f t="shared" si="53"/>
        <v>85822.147052208224</v>
      </c>
      <c r="CI13" s="169">
        <f t="shared" si="15"/>
        <v>12645.15641910261</v>
      </c>
      <c r="CJ13" s="169">
        <f t="shared" si="16"/>
        <v>25531.721941202362</v>
      </c>
      <c r="CK13" s="169">
        <v>5938.153450690952</v>
      </c>
      <c r="CL13" s="169">
        <f t="shared" si="17"/>
        <v>6051.6558761149054</v>
      </c>
      <c r="CM13" s="169">
        <f t="shared" si="18"/>
        <v>6710.0742554526105</v>
      </c>
      <c r="CN13" s="181">
        <f t="shared" si="54"/>
        <v>0</v>
      </c>
      <c r="CO13" s="181"/>
      <c r="CP13" s="185">
        <v>1968</v>
      </c>
      <c r="CQ13" s="170">
        <f t="shared" si="55"/>
        <v>1</v>
      </c>
      <c r="CR13" s="170">
        <f t="shared" si="56"/>
        <v>7.2891160028236692E-5</v>
      </c>
      <c r="CS13" s="170">
        <f t="shared" si="57"/>
        <v>0.6638534182335275</v>
      </c>
      <c r="CT13" s="170">
        <f t="shared" si="58"/>
        <v>9.7813100711780745E-2</v>
      </c>
      <c r="CU13" s="170">
        <f t="shared" si="59"/>
        <v>0.19749355459196744</v>
      </c>
      <c r="CV13" s="170">
        <f t="shared" si="60"/>
        <v>4.5932939242807898E-2</v>
      </c>
      <c r="CW13" s="170">
        <f t="shared" si="61"/>
        <v>4.6810905778061906E-2</v>
      </c>
      <c r="CX13" s="170">
        <f t="shared" si="62"/>
        <v>5.1903918558145558E-2</v>
      </c>
      <c r="CY13" s="170"/>
    </row>
    <row r="14" spans="1:103" x14ac:dyDescent="0.3">
      <c r="A14" s="179">
        <v>1968</v>
      </c>
      <c r="B14" s="182">
        <v>2125185</v>
      </c>
      <c r="C14" s="182">
        <v>1433787</v>
      </c>
      <c r="D14" s="182">
        <v>170536</v>
      </c>
      <c r="E14" s="182">
        <v>422178</v>
      </c>
      <c r="F14" s="168">
        <v>176850</v>
      </c>
      <c r="G14" s="168">
        <v>136402</v>
      </c>
      <c r="H14" s="168">
        <v>214568</v>
      </c>
      <c r="I14" s="168"/>
      <c r="J14" s="179">
        <v>1969</v>
      </c>
      <c r="K14" s="183">
        <v>3.4186200260212685</v>
      </c>
      <c r="L14" s="184">
        <f t="shared" si="20"/>
        <v>3.4186200260212685</v>
      </c>
      <c r="M14" s="184">
        <f t="shared" si="21"/>
        <v>6.4891089122721901</v>
      </c>
      <c r="N14" s="184">
        <f t="shared" si="22"/>
        <v>5.6592156494816415</v>
      </c>
      <c r="O14" s="184">
        <f t="shared" si="23"/>
        <v>7.0835050618459405</v>
      </c>
      <c r="P14" s="184">
        <f t="shared" si="24"/>
        <v>-43.594006219960427</v>
      </c>
      <c r="Q14" s="184">
        <f t="shared" si="25"/>
        <v>12.331197489772872</v>
      </c>
      <c r="R14" s="184">
        <f t="shared" si="26"/>
        <v>-0.15472950300138288</v>
      </c>
      <c r="S14" s="184"/>
      <c r="T14" s="179">
        <v>1969</v>
      </c>
      <c r="U14" s="183">
        <v>3.4186200260212685</v>
      </c>
      <c r="V14" s="202">
        <v>133698.31007915997</v>
      </c>
      <c r="W14" s="169">
        <f t="shared" si="0"/>
        <v>90285.475094799767</v>
      </c>
      <c r="X14" s="169">
        <f t="shared" si="1"/>
        <v>14728.780963787438</v>
      </c>
      <c r="Y14" s="169">
        <f t="shared" si="2"/>
        <v>28910.73862821365</v>
      </c>
      <c r="Z14" s="169">
        <v>4074.5045140437142</v>
      </c>
      <c r="AA14" s="169">
        <f t="shared" si="3"/>
        <v>6389.6514837440855</v>
      </c>
      <c r="AB14" s="169">
        <f t="shared" si="4"/>
        <v>10690.840605428681</v>
      </c>
      <c r="AC14" s="205">
        <f t="shared" si="5"/>
        <v>0</v>
      </c>
      <c r="AE14" s="179">
        <v>1969</v>
      </c>
      <c r="AF14" s="170">
        <f t="shared" si="6"/>
        <v>1</v>
      </c>
      <c r="AG14" s="170">
        <f t="shared" si="7"/>
        <v>0.69469528450016993</v>
      </c>
      <c r="AH14" s="170">
        <f t="shared" si="8"/>
        <v>8.1983786786736235E-2</v>
      </c>
      <c r="AI14" s="170">
        <f t="shared" si="9"/>
        <v>0.20569450782746856</v>
      </c>
      <c r="AJ14" s="170">
        <f t="shared" si="10"/>
        <v>4.5387351291292302E-2</v>
      </c>
      <c r="AK14" s="170">
        <f t="shared" si="11"/>
        <v>6.971490606446247E-2</v>
      </c>
      <c r="AL14" s="170">
        <f t="shared" si="12"/>
        <v>9.7475836470129501E-2</v>
      </c>
      <c r="AN14" s="179">
        <v>1969</v>
      </c>
      <c r="AO14" s="183">
        <v>3.4186200260212685</v>
      </c>
      <c r="AP14" s="202">
        <v>133698.31007915997</v>
      </c>
      <c r="AQ14" s="169">
        <f t="shared" si="27"/>
        <v>92879.585557633967</v>
      </c>
      <c r="AR14" s="169">
        <f t="shared" si="28"/>
        <v>10961.0937472768</v>
      </c>
      <c r="AS14" s="169">
        <f t="shared" si="29"/>
        <v>27501.008089097089</v>
      </c>
      <c r="AT14" s="169">
        <v>6068.2121666149615</v>
      </c>
      <c r="AU14" s="169">
        <f t="shared" si="30"/>
        <v>9320.765128146013</v>
      </c>
      <c r="AV14" s="169">
        <f t="shared" si="31"/>
        <v>13032.354609608865</v>
      </c>
      <c r="AW14" s="205">
        <f t="shared" si="32"/>
        <v>0</v>
      </c>
      <c r="AY14" s="179">
        <v>1969</v>
      </c>
      <c r="AZ14" s="183">
        <v>3.4186200260212685</v>
      </c>
      <c r="BA14" s="174">
        <f t="shared" si="33"/>
        <v>3.4186200260212685</v>
      </c>
      <c r="BB14" s="174">
        <f t="shared" si="34"/>
        <v>4.3779718001021122</v>
      </c>
      <c r="BC14" s="174">
        <f t="shared" si="35"/>
        <v>0.45412517027929389</v>
      </c>
      <c r="BD14" s="174">
        <f t="shared" si="36"/>
        <v>1.4071716109421042</v>
      </c>
      <c r="BE14" s="174">
        <f t="shared" si="37"/>
        <v>-3.6277312328103211</v>
      </c>
      <c r="BF14" s="174">
        <f t="shared" si="38"/>
        <v>0.7914605081439966</v>
      </c>
      <c r="BG14" s="174">
        <f t="shared" si="39"/>
        <v>-1.5622169364079232E-2</v>
      </c>
      <c r="BH14" s="174"/>
      <c r="BI14" s="179">
        <v>1969</v>
      </c>
      <c r="BJ14" s="214">
        <f t="shared" si="63"/>
        <v>3.5527136788005009E-15</v>
      </c>
      <c r="BK14" s="180">
        <v>3.4186200260212685</v>
      </c>
      <c r="BL14" s="174">
        <f t="shared" si="64"/>
        <v>3.4186200260212649</v>
      </c>
      <c r="BM14" s="174">
        <f t="shared" si="40"/>
        <v>4.3779718001021122</v>
      </c>
      <c r="BN14" s="174">
        <f t="shared" si="41"/>
        <v>0.45412517027929389</v>
      </c>
      <c r="BO14" s="174">
        <f t="shared" si="42"/>
        <v>1.4071716109421042</v>
      </c>
      <c r="BP14" s="174">
        <f t="shared" si="43"/>
        <v>-3.6277312328103211</v>
      </c>
      <c r="BQ14" s="174">
        <f t="shared" si="44"/>
        <v>0.7914605081439966</v>
      </c>
      <c r="BR14" s="174">
        <f t="shared" si="45"/>
        <v>-1.5622169364079232E-2</v>
      </c>
      <c r="BS14" s="170">
        <v>1</v>
      </c>
      <c r="BU14" s="185">
        <v>1969</v>
      </c>
      <c r="BV14" s="180">
        <v>3.4186200260212685</v>
      </c>
      <c r="BW14" s="174">
        <f t="shared" si="46"/>
        <v>3.4186200260212649</v>
      </c>
      <c r="BX14" s="174">
        <f t="shared" si="47"/>
        <v>6.489108912272191</v>
      </c>
      <c r="BY14" s="174">
        <f t="shared" si="48"/>
        <v>5.6592156494816415</v>
      </c>
      <c r="BZ14" s="174">
        <f t="shared" si="49"/>
        <v>7.0835050618459405</v>
      </c>
      <c r="CA14" s="174">
        <f t="shared" si="50"/>
        <v>-43.594006219960427</v>
      </c>
      <c r="CB14" s="174">
        <f t="shared" si="51"/>
        <v>12.331197489772872</v>
      </c>
      <c r="CC14" s="174">
        <f t="shared" si="52"/>
        <v>-0.15472950300138288</v>
      </c>
      <c r="CE14" s="179">
        <v>1969</v>
      </c>
      <c r="CF14" s="202">
        <v>133698.31007915997</v>
      </c>
      <c r="CG14" s="180">
        <f t="shared" si="65"/>
        <v>3.4186200260212685</v>
      </c>
      <c r="CH14" s="169">
        <f t="shared" si="53"/>
        <v>91391.239645276408</v>
      </c>
      <c r="CI14" s="169">
        <f t="shared" si="15"/>
        <v>13360.773090073897</v>
      </c>
      <c r="CJ14" s="169">
        <f t="shared" si="16"/>
        <v>27340.262757283861</v>
      </c>
      <c r="CK14" s="169">
        <v>2345.6438365286158</v>
      </c>
      <c r="CL14" s="169">
        <f t="shared" si="17"/>
        <v>6797.897513600079</v>
      </c>
      <c r="CM14" s="169">
        <f t="shared" si="18"/>
        <v>7537.506763602878</v>
      </c>
      <c r="CN14" s="181">
        <f t="shared" si="54"/>
        <v>0</v>
      </c>
      <c r="CO14" s="181"/>
      <c r="CP14" s="185">
        <v>1969</v>
      </c>
      <c r="CQ14" s="170">
        <f t="shared" si="55"/>
        <v>1</v>
      </c>
      <c r="CR14" s="170">
        <f t="shared" si="56"/>
        <v>2.5569657716669531E-5</v>
      </c>
      <c r="CS14" s="170">
        <f t="shared" si="57"/>
        <v>0.68356316240022452</v>
      </c>
      <c r="CT14" s="170">
        <f t="shared" si="58"/>
        <v>9.9932251067072292E-2</v>
      </c>
      <c r="CU14" s="170">
        <f t="shared" si="59"/>
        <v>0.20449220892243339</v>
      </c>
      <c r="CV14" s="170">
        <f t="shared" si="60"/>
        <v>1.754430430077844E-2</v>
      </c>
      <c r="CW14" s="170">
        <f t="shared" si="61"/>
        <v>5.0845051890148693E-2</v>
      </c>
      <c r="CX14" s="170">
        <f t="shared" si="62"/>
        <v>5.6376978580657287E-2</v>
      </c>
      <c r="CY14" s="170"/>
    </row>
    <row r="15" spans="1:103" x14ac:dyDescent="0.3">
      <c r="A15" s="179">
        <v>1969</v>
      </c>
      <c r="B15" s="182">
        <v>2197837</v>
      </c>
      <c r="C15" s="182">
        <v>1526827</v>
      </c>
      <c r="D15" s="182">
        <v>180187</v>
      </c>
      <c r="E15" s="182">
        <v>452083</v>
      </c>
      <c r="F15" s="168">
        <v>99754</v>
      </c>
      <c r="G15" s="168">
        <v>153222</v>
      </c>
      <c r="H15" s="168">
        <v>214236</v>
      </c>
      <c r="I15" s="168"/>
      <c r="J15" s="179">
        <v>1970</v>
      </c>
      <c r="K15" s="183">
        <v>6.5024840331653344</v>
      </c>
      <c r="L15" s="184">
        <f t="shared" si="20"/>
        <v>6.5024840331653344</v>
      </c>
      <c r="M15" s="184">
        <f t="shared" si="21"/>
        <v>6.7955308623701249</v>
      </c>
      <c r="N15" s="184">
        <f t="shared" si="22"/>
        <v>9.075016510625078</v>
      </c>
      <c r="O15" s="184">
        <f t="shared" si="23"/>
        <v>7.8421440310739499</v>
      </c>
      <c r="P15" s="184">
        <f t="shared" si="24"/>
        <v>-2.7597890811396075</v>
      </c>
      <c r="Q15" s="184">
        <f t="shared" si="25"/>
        <v>4.2754956859980986</v>
      </c>
      <c r="R15" s="184">
        <f t="shared" si="26"/>
        <v>7.6761141918258335</v>
      </c>
      <c r="S15" s="184"/>
      <c r="T15" s="179">
        <v>1970</v>
      </c>
      <c r="U15" s="183">
        <v>6.5024840331653344</v>
      </c>
      <c r="V15" s="202">
        <v>142392.02134466922</v>
      </c>
      <c r="W15" s="169">
        <f t="shared" si="0"/>
        <v>96420.852419104383</v>
      </c>
      <c r="X15" s="169">
        <f t="shared" si="1"/>
        <v>16065.420268064951</v>
      </c>
      <c r="Y15" s="169">
        <f t="shared" si="2"/>
        <v>31177.960391885499</v>
      </c>
      <c r="Z15" s="169">
        <v>3576.4292466999905</v>
      </c>
      <c r="AA15" s="169">
        <f t="shared" si="3"/>
        <v>6662.8407572818769</v>
      </c>
      <c r="AB15" s="169">
        <f t="shared" si="4"/>
        <v>11511.481738367471</v>
      </c>
      <c r="AC15" s="205">
        <f t="shared" si="5"/>
        <v>0</v>
      </c>
      <c r="AE15" s="179">
        <v>1970</v>
      </c>
      <c r="AF15" s="170">
        <f t="shared" si="6"/>
        <v>1</v>
      </c>
      <c r="AG15" s="170">
        <f t="shared" si="7"/>
        <v>0.69660677278360661</v>
      </c>
      <c r="AH15" s="170">
        <f t="shared" si="8"/>
        <v>8.3964078195416764E-2</v>
      </c>
      <c r="AI15" s="170">
        <f t="shared" si="9"/>
        <v>0.20828187192913727</v>
      </c>
      <c r="AJ15" s="170">
        <f t="shared" si="10"/>
        <v>4.1440119004541705E-2</v>
      </c>
      <c r="AK15" s="170">
        <f t="shared" si="11"/>
        <v>6.8257153366590467E-2</v>
      </c>
      <c r="AL15" s="170">
        <f t="shared" si="12"/>
        <v>9.854999527929284E-2</v>
      </c>
      <c r="AN15" s="179">
        <v>1970</v>
      </c>
      <c r="AO15" s="183">
        <v>6.5024840331653344</v>
      </c>
      <c r="AP15" s="202">
        <v>142392.02134466922</v>
      </c>
      <c r="AQ15" s="169">
        <f t="shared" si="27"/>
        <v>99191.246459044458</v>
      </c>
      <c r="AR15" s="169">
        <f t="shared" si="28"/>
        <v>11955.81481458726</v>
      </c>
      <c r="AS15" s="169">
        <f t="shared" si="29"/>
        <v>29657.676753441378</v>
      </c>
      <c r="AT15" s="169">
        <v>5900.7423098203435</v>
      </c>
      <c r="AU15" s="169">
        <f t="shared" si="30"/>
        <v>9719.2740391019106</v>
      </c>
      <c r="AV15" s="169">
        <f t="shared" si="31"/>
        <v>14032.733031326117</v>
      </c>
      <c r="AW15" s="205">
        <f t="shared" si="32"/>
        <v>0</v>
      </c>
      <c r="AY15" s="179">
        <v>1970</v>
      </c>
      <c r="AZ15" s="183">
        <v>6.5024840331653344</v>
      </c>
      <c r="BA15" s="174">
        <f t="shared" si="33"/>
        <v>6.5024840331653344</v>
      </c>
      <c r="BB15" s="174">
        <f t="shared" si="34"/>
        <v>4.7208232457638992</v>
      </c>
      <c r="BC15" s="174">
        <f t="shared" si="35"/>
        <v>0.74400421869319744</v>
      </c>
      <c r="BD15" s="174">
        <f t="shared" si="36"/>
        <v>1.6130859567838765</v>
      </c>
      <c r="BE15" s="174">
        <f t="shared" si="37"/>
        <v>-0.12525951651555617</v>
      </c>
      <c r="BF15" s="174">
        <f t="shared" si="38"/>
        <v>0.29806578012837198</v>
      </c>
      <c r="BG15" s="174">
        <f t="shared" si="39"/>
        <v>0.74823565168845518</v>
      </c>
      <c r="BH15" s="174"/>
      <c r="BI15" s="179">
        <v>1970</v>
      </c>
      <c r="BJ15" s="214">
        <f t="shared" si="63"/>
        <v>0</v>
      </c>
      <c r="BK15" s="180">
        <v>6.5024840331653344</v>
      </c>
      <c r="BL15" s="174">
        <f t="shared" si="64"/>
        <v>6.5024840331653335</v>
      </c>
      <c r="BM15" s="174">
        <f t="shared" si="40"/>
        <v>4.7208232457638992</v>
      </c>
      <c r="BN15" s="174">
        <f t="shared" si="41"/>
        <v>0.74400421869319744</v>
      </c>
      <c r="BO15" s="174">
        <f t="shared" si="42"/>
        <v>1.6130859567838765</v>
      </c>
      <c r="BP15" s="174">
        <f t="shared" si="43"/>
        <v>-0.12525951651555617</v>
      </c>
      <c r="BQ15" s="174">
        <f t="shared" si="44"/>
        <v>0.29806578012837198</v>
      </c>
      <c r="BR15" s="174">
        <f t="shared" si="45"/>
        <v>0.74823565168845518</v>
      </c>
      <c r="BS15" s="170">
        <v>1</v>
      </c>
      <c r="BU15" s="185">
        <v>1970</v>
      </c>
      <c r="BV15" s="180">
        <v>6.5024840331653344</v>
      </c>
      <c r="BW15" s="174">
        <f t="shared" si="46"/>
        <v>6.5024840331653335</v>
      </c>
      <c r="BX15" s="174">
        <f t="shared" si="47"/>
        <v>6.7955308623701249</v>
      </c>
      <c r="BY15" s="174">
        <f t="shared" si="48"/>
        <v>9.075016510625078</v>
      </c>
      <c r="BZ15" s="174">
        <f t="shared" si="49"/>
        <v>7.8421440310739499</v>
      </c>
      <c r="CA15" s="174">
        <f t="shared" si="50"/>
        <v>-2.7597890811396075</v>
      </c>
      <c r="CB15" s="174">
        <f t="shared" si="51"/>
        <v>4.2754956859980986</v>
      </c>
      <c r="CC15" s="174">
        <f t="shared" si="52"/>
        <v>7.6761141918258335</v>
      </c>
      <c r="CE15" s="179">
        <v>1970</v>
      </c>
      <c r="CF15" s="202">
        <v>142392.02134466922</v>
      </c>
      <c r="CG15" s="180">
        <f t="shared" si="65"/>
        <v>6.5024840331653344</v>
      </c>
      <c r="CH15" s="169">
        <f t="shared" si="53"/>
        <v>97601.759540873813</v>
      </c>
      <c r="CI15" s="169">
        <f t="shared" si="15"/>
        <v>14573.265453945256</v>
      </c>
      <c r="CJ15" s="169">
        <f t="shared" si="16"/>
        <v>29484.325541184131</v>
      </c>
      <c r="CK15" s="169">
        <v>1503.9020202459069</v>
      </c>
      <c r="CL15" s="169">
        <f t="shared" si="17"/>
        <v>7088.5413285326222</v>
      </c>
      <c r="CM15" s="169">
        <f t="shared" si="18"/>
        <v>7859.7725401125335</v>
      </c>
      <c r="CN15" s="181">
        <f t="shared" si="54"/>
        <v>0</v>
      </c>
      <c r="CO15" s="181"/>
      <c r="CP15" s="185">
        <v>1970</v>
      </c>
      <c r="CQ15" s="170">
        <f t="shared" si="55"/>
        <v>1</v>
      </c>
      <c r="CR15" s="170">
        <f t="shared" si="56"/>
        <v>4.5666070133421632E-5</v>
      </c>
      <c r="CS15" s="170">
        <f t="shared" si="57"/>
        <v>0.68544402010153616</v>
      </c>
      <c r="CT15" s="170">
        <f t="shared" si="58"/>
        <v>0.10234608172792008</v>
      </c>
      <c r="CU15" s="170">
        <f t="shared" si="59"/>
        <v>0.20706444969845178</v>
      </c>
      <c r="CV15" s="170">
        <f t="shared" si="60"/>
        <v>1.0561701463634774E-2</v>
      </c>
      <c r="CW15" s="170">
        <f t="shared" si="61"/>
        <v>4.9781871635731216E-2</v>
      </c>
      <c r="CX15" s="170">
        <f t="shared" si="62"/>
        <v>5.5198124627274157E-2</v>
      </c>
      <c r="CY15" s="170"/>
    </row>
    <row r="16" spans="1:103" x14ac:dyDescent="0.3">
      <c r="A16" s="179">
        <v>1970</v>
      </c>
      <c r="B16" s="182">
        <v>2340751</v>
      </c>
      <c r="C16" s="182">
        <v>1630583</v>
      </c>
      <c r="D16" s="182">
        <v>196539</v>
      </c>
      <c r="E16" s="182">
        <v>487536</v>
      </c>
      <c r="F16" s="168">
        <v>97001</v>
      </c>
      <c r="G16" s="168">
        <v>159773</v>
      </c>
      <c r="H16" s="168">
        <v>230681</v>
      </c>
      <c r="I16" s="168"/>
      <c r="J16" s="179">
        <v>1971</v>
      </c>
      <c r="K16" s="183">
        <v>3.7624676866526929</v>
      </c>
      <c r="L16" s="184">
        <f t="shared" si="20"/>
        <v>3.7624676866526929</v>
      </c>
      <c r="M16" s="184">
        <f t="shared" si="21"/>
        <v>4.3984268203458576</v>
      </c>
      <c r="N16" s="184">
        <f t="shared" si="22"/>
        <v>10.454413627829595</v>
      </c>
      <c r="O16" s="184">
        <f t="shared" si="23"/>
        <v>-2.7362081979587116</v>
      </c>
      <c r="P16" s="184">
        <f t="shared" si="24"/>
        <v>-5.4638611973072404</v>
      </c>
      <c r="Q16" s="184">
        <f t="shared" si="25"/>
        <v>2.8465385265345144</v>
      </c>
      <c r="R16" s="184">
        <f t="shared" si="26"/>
        <v>-4.2899068410488965</v>
      </c>
      <c r="S16" s="184"/>
      <c r="T16" s="179">
        <v>1971</v>
      </c>
      <c r="U16" s="183">
        <v>3.7624676866526929</v>
      </c>
      <c r="V16" s="202">
        <v>147749.47513613402</v>
      </c>
      <c r="W16" s="169">
        <f t="shared" si="0"/>
        <v>100661.85305231236</v>
      </c>
      <c r="X16" s="169">
        <f t="shared" si="1"/>
        <v>17744.965753937631</v>
      </c>
      <c r="Y16" s="169">
        <f t="shared" si="2"/>
        <v>30324.866483686408</v>
      </c>
      <c r="Z16" s="169">
        <v>3182.9386555652309</v>
      </c>
      <c r="AA16" s="169">
        <f t="shared" si="3"/>
        <v>6852.5010863995494</v>
      </c>
      <c r="AB16" s="169">
        <f t="shared" si="4"/>
        <v>11017.64989576715</v>
      </c>
      <c r="AC16" s="205">
        <f t="shared" si="5"/>
        <v>0</v>
      </c>
      <c r="AE16" s="179">
        <v>1971</v>
      </c>
      <c r="AF16" s="170">
        <f t="shared" si="6"/>
        <v>1</v>
      </c>
      <c r="AG16" s="170">
        <f t="shared" si="7"/>
        <v>0.70087626877402653</v>
      </c>
      <c r="AH16" s="170">
        <f t="shared" si="8"/>
        <v>8.9379167917273447E-2</v>
      </c>
      <c r="AI16" s="170">
        <f t="shared" si="9"/>
        <v>0.19523711298609489</v>
      </c>
      <c r="AJ16" s="170">
        <f t="shared" si="10"/>
        <v>3.7755355376126933E-2</v>
      </c>
      <c r="AK16" s="170">
        <f t="shared" si="11"/>
        <v>6.7654635726552101E-2</v>
      </c>
      <c r="AL16" s="170">
        <f t="shared" si="12"/>
        <v>9.0902129057678596E-2</v>
      </c>
      <c r="AN16" s="179">
        <v>1971</v>
      </c>
      <c r="AO16" s="183">
        <v>3.7624676866526929</v>
      </c>
      <c r="AP16" s="202">
        <v>147749.47513613402</v>
      </c>
      <c r="AQ16" s="169">
        <f t="shared" si="27"/>
        <v>103554.10084673442</v>
      </c>
      <c r="AR16" s="169">
        <f t="shared" si="28"/>
        <v>13205.72514788154</v>
      </c>
      <c r="AS16" s="169">
        <f t="shared" si="29"/>
        <v>28846.180970789614</v>
      </c>
      <c r="AT16" s="169">
        <v>5578.2731086331478</v>
      </c>
      <c r="AU16" s="169">
        <f t="shared" si="30"/>
        <v>9995.9369191244132</v>
      </c>
      <c r="AV16" s="169">
        <f t="shared" si="31"/>
        <v>13430.741857029128</v>
      </c>
      <c r="AW16" s="205">
        <f t="shared" si="32"/>
        <v>0</v>
      </c>
      <c r="AY16" s="179">
        <v>1971</v>
      </c>
      <c r="AZ16" s="183">
        <v>3.7624676866526929</v>
      </c>
      <c r="BA16" s="174">
        <f t="shared" si="33"/>
        <v>3.7624676866526929</v>
      </c>
      <c r="BB16" s="174">
        <f t="shared" si="34"/>
        <v>3.063973912645988</v>
      </c>
      <c r="BC16" s="174">
        <f t="shared" si="35"/>
        <v>0.87779520333431482</v>
      </c>
      <c r="BD16" s="174">
        <f t="shared" si="36"/>
        <v>-0.56990256545869189</v>
      </c>
      <c r="BE16" s="174">
        <f t="shared" si="37"/>
        <v>-0.22642305824070977</v>
      </c>
      <c r="BF16" s="174">
        <f t="shared" si="38"/>
        <v>0.1942966167695748</v>
      </c>
      <c r="BG16" s="174">
        <f t="shared" si="39"/>
        <v>-0.42277029893397483</v>
      </c>
      <c r="BH16" s="174"/>
      <c r="BI16" s="179">
        <v>1971</v>
      </c>
      <c r="BJ16" s="214">
        <f t="shared" si="63"/>
        <v>-4.2721331757977765E-5</v>
      </c>
      <c r="BK16" s="180">
        <v>3.7624676866526929</v>
      </c>
      <c r="BL16" s="174">
        <f t="shared" si="64"/>
        <v>3.7625104079844509</v>
      </c>
      <c r="BM16" s="174">
        <f t="shared" si="40"/>
        <v>3.063973912645988</v>
      </c>
      <c r="BN16" s="174">
        <f t="shared" si="41"/>
        <v>0.87779520333431482</v>
      </c>
      <c r="BO16" s="174">
        <f t="shared" si="42"/>
        <v>-0.56990256545869189</v>
      </c>
      <c r="BP16" s="174">
        <f t="shared" si="43"/>
        <v>-0.22642305824070977</v>
      </c>
      <c r="BQ16" s="174">
        <f t="shared" si="44"/>
        <v>0.1942966167695748</v>
      </c>
      <c r="BR16" s="174">
        <f t="shared" si="45"/>
        <v>-0.42277029893397483</v>
      </c>
      <c r="BS16" s="170">
        <v>1</v>
      </c>
      <c r="BU16" s="185">
        <v>1971</v>
      </c>
      <c r="BV16" s="180">
        <v>3.7624676866526929</v>
      </c>
      <c r="BW16" s="174">
        <f t="shared" si="46"/>
        <v>3.7625104079844509</v>
      </c>
      <c r="BX16" s="174">
        <f t="shared" si="47"/>
        <v>4.3984268203458576</v>
      </c>
      <c r="BY16" s="174">
        <f t="shared" si="48"/>
        <v>10.454413627829595</v>
      </c>
      <c r="BZ16" s="174">
        <f t="shared" si="49"/>
        <v>-2.7362081979587116</v>
      </c>
      <c r="CA16" s="174">
        <f t="shared" si="50"/>
        <v>-5.4638611973072404</v>
      </c>
      <c r="CB16" s="174">
        <f t="shared" si="51"/>
        <v>2.8465385265345144</v>
      </c>
      <c r="CC16" s="174">
        <f t="shared" si="52"/>
        <v>-4.2899068410488965</v>
      </c>
      <c r="CE16" s="179">
        <v>1971</v>
      </c>
      <c r="CF16" s="202">
        <v>147749.47513613402</v>
      </c>
      <c r="CG16" s="180">
        <f t="shared" si="65"/>
        <v>3.7624676866526929</v>
      </c>
      <c r="CH16" s="169">
        <f t="shared" si="53"/>
        <v>101894.70150964908</v>
      </c>
      <c r="CI16" s="169">
        <f t="shared" si="15"/>
        <v>16096.814903582292</v>
      </c>
      <c r="CJ16" s="169">
        <f t="shared" si="16"/>
        <v>28677.573008613417</v>
      </c>
      <c r="CK16" s="169">
        <v>1873.5703194354137</v>
      </c>
      <c r="CL16" s="169">
        <f t="shared" si="17"/>
        <v>7290.3193884186248</v>
      </c>
      <c r="CM16" s="169">
        <f t="shared" si="18"/>
        <v>8083.5039935648174</v>
      </c>
      <c r="CN16" s="181">
        <f t="shared" si="54"/>
        <v>0</v>
      </c>
      <c r="CO16" s="181"/>
      <c r="CP16" s="185">
        <v>1971</v>
      </c>
      <c r="CQ16" s="170">
        <f t="shared" si="55"/>
        <v>1</v>
      </c>
      <c r="CR16" s="170">
        <f t="shared" si="56"/>
        <v>2.54651847878716E-5</v>
      </c>
      <c r="CS16" s="170">
        <f t="shared" si="57"/>
        <v>0.68964509969165655</v>
      </c>
      <c r="CT16" s="170">
        <f t="shared" si="58"/>
        <v>0.10894668078347447</v>
      </c>
      <c r="CU16" s="170">
        <f t="shared" si="59"/>
        <v>0.19409593829142444</v>
      </c>
      <c r="CV16" s="170">
        <f t="shared" si="60"/>
        <v>1.2680724027676822E-2</v>
      </c>
      <c r="CW16" s="170">
        <f t="shared" si="61"/>
        <v>4.9342438487185426E-2</v>
      </c>
      <c r="CX16" s="170">
        <f t="shared" si="62"/>
        <v>5.4710881281417788E-2</v>
      </c>
      <c r="CY16" s="170"/>
    </row>
    <row r="17" spans="1:103" x14ac:dyDescent="0.3">
      <c r="A17" s="179">
        <v>1971</v>
      </c>
      <c r="B17" s="182">
        <v>2428821</v>
      </c>
      <c r="C17" s="182">
        <v>1702303</v>
      </c>
      <c r="D17" s="182">
        <v>217086</v>
      </c>
      <c r="E17" s="182">
        <v>474196</v>
      </c>
      <c r="F17" s="168">
        <v>91701</v>
      </c>
      <c r="G17" s="168">
        <v>164321</v>
      </c>
      <c r="H17" s="168">
        <v>220785</v>
      </c>
      <c r="I17" s="168"/>
      <c r="J17" s="179">
        <v>1972</v>
      </c>
      <c r="K17" s="183">
        <v>8.2288073102134707</v>
      </c>
      <c r="L17" s="184">
        <f t="shared" si="20"/>
        <v>8.2288073102134707</v>
      </c>
      <c r="M17" s="184">
        <f t="shared" si="21"/>
        <v>7.0431057220718074</v>
      </c>
      <c r="N17" s="184">
        <f t="shared" si="22"/>
        <v>12.137586025814651</v>
      </c>
      <c r="O17" s="184">
        <f t="shared" si="23"/>
        <v>13.151523842461765</v>
      </c>
      <c r="P17" s="184">
        <f t="shared" si="24"/>
        <v>2.6499165767003729</v>
      </c>
      <c r="Q17" s="184">
        <f t="shared" si="25"/>
        <v>13.941614279367819</v>
      </c>
      <c r="R17" s="184">
        <f t="shared" si="26"/>
        <v>15.438095885137116</v>
      </c>
      <c r="S17" s="184"/>
      <c r="T17" s="179">
        <v>1972</v>
      </c>
      <c r="U17" s="183">
        <v>8.2288073102134707</v>
      </c>
      <c r="V17" s="202">
        <v>159907.49474693826</v>
      </c>
      <c r="W17" s="169">
        <f t="shared" si="0"/>
        <v>107751.57378458329</v>
      </c>
      <c r="X17" s="169">
        <f t="shared" si="1"/>
        <v>19898.776237573162</v>
      </c>
      <c r="Y17" s="169">
        <f t="shared" si="2"/>
        <v>34313.048529483123</v>
      </c>
      <c r="Z17" s="169">
        <v>2854.8110899082094</v>
      </c>
      <c r="AA17" s="169">
        <f t="shared" si="3"/>
        <v>7807.8503563548638</v>
      </c>
      <c r="AB17" s="169">
        <f t="shared" si="4"/>
        <v>12718.565250964393</v>
      </c>
      <c r="AC17" s="205">
        <f t="shared" si="5"/>
        <v>0</v>
      </c>
      <c r="AE17" s="179">
        <v>1972</v>
      </c>
      <c r="AF17" s="170">
        <f t="shared" si="6"/>
        <v>1</v>
      </c>
      <c r="AG17" s="170">
        <f t="shared" si="7"/>
        <v>0.69319781305018024</v>
      </c>
      <c r="AH17" s="170">
        <f t="shared" si="8"/>
        <v>9.2607175301405567E-2</v>
      </c>
      <c r="AI17" s="170">
        <f t="shared" si="9"/>
        <v>0.2041173454093379</v>
      </c>
      <c r="AJ17" s="170">
        <f t="shared" si="10"/>
        <v>3.5809172954984321E-2</v>
      </c>
      <c r="AK17" s="170">
        <f t="shared" si="11"/>
        <v>7.1225754027490568E-2</v>
      </c>
      <c r="AL17" s="170">
        <f t="shared" si="12"/>
        <v>9.6957260743398596E-2</v>
      </c>
      <c r="AN17" s="179">
        <v>1972</v>
      </c>
      <c r="AO17" s="183">
        <v>8.2288073102134707</v>
      </c>
      <c r="AP17" s="202">
        <v>159907.49474693826</v>
      </c>
      <c r="AQ17" s="169">
        <f t="shared" si="27"/>
        <v>110847.52564891079</v>
      </c>
      <c r="AR17" s="169">
        <f t="shared" si="28"/>
        <v>14808.581398038301</v>
      </c>
      <c r="AS17" s="169">
        <f t="shared" si="29"/>
        <v>32639.893338802682</v>
      </c>
      <c r="AT17" s="169">
        <v>5726.1551361913444</v>
      </c>
      <c r="AU17" s="169">
        <f t="shared" si="30"/>
        <v>11389.531887997664</v>
      </c>
      <c r="AV17" s="169">
        <f t="shared" si="31"/>
        <v>15504.192663002534</v>
      </c>
      <c r="AW17" s="205">
        <f t="shared" si="32"/>
        <v>0</v>
      </c>
      <c r="AY17" s="179">
        <v>1972</v>
      </c>
      <c r="AZ17" s="183">
        <v>8.2288073102134707</v>
      </c>
      <c r="BA17" s="174">
        <f t="shared" si="33"/>
        <v>8.2288073102134707</v>
      </c>
      <c r="BB17" s="174">
        <f t="shared" si="34"/>
        <v>4.9363456590666841</v>
      </c>
      <c r="BC17" s="174">
        <f t="shared" si="35"/>
        <v>1.0848473395116394</v>
      </c>
      <c r="BD17" s="174">
        <f t="shared" si="36"/>
        <v>2.5676655463700286</v>
      </c>
      <c r="BE17" s="174">
        <f t="shared" si="37"/>
        <v>0.10004854207041231</v>
      </c>
      <c r="BF17" s="174">
        <f t="shared" si="38"/>
        <v>0.94321483551072693</v>
      </c>
      <c r="BG17" s="174">
        <f t="shared" si="39"/>
        <v>1.4033557845555511</v>
      </c>
      <c r="BH17" s="174"/>
      <c r="BI17" s="179">
        <v>1972</v>
      </c>
      <c r="BJ17" s="214">
        <f t="shared" si="63"/>
        <v>4.1172239530595789E-5</v>
      </c>
      <c r="BK17" s="180">
        <v>8.2288073102134707</v>
      </c>
      <c r="BL17" s="174">
        <f t="shared" si="64"/>
        <v>8.2287661379739401</v>
      </c>
      <c r="BM17" s="174">
        <f t="shared" si="40"/>
        <v>4.9363456590666841</v>
      </c>
      <c r="BN17" s="174">
        <f t="shared" si="41"/>
        <v>1.0848473395116394</v>
      </c>
      <c r="BO17" s="174">
        <f t="shared" si="42"/>
        <v>2.5676655463700286</v>
      </c>
      <c r="BP17" s="174">
        <f t="shared" si="43"/>
        <v>0.10004854207041231</v>
      </c>
      <c r="BQ17" s="174">
        <f t="shared" si="44"/>
        <v>0.94321483551072693</v>
      </c>
      <c r="BR17" s="174">
        <f t="shared" si="45"/>
        <v>1.4033557845555511</v>
      </c>
      <c r="BS17" s="170">
        <v>1</v>
      </c>
      <c r="BU17" s="185">
        <v>1972</v>
      </c>
      <c r="BV17" s="180">
        <v>8.2288073102134707</v>
      </c>
      <c r="BW17" s="174">
        <f t="shared" si="46"/>
        <v>8.2287661379739401</v>
      </c>
      <c r="BX17" s="174">
        <f t="shared" si="47"/>
        <v>7.0431057220718074</v>
      </c>
      <c r="BY17" s="174">
        <f t="shared" si="48"/>
        <v>12.137586025814651</v>
      </c>
      <c r="BZ17" s="174">
        <f t="shared" si="49"/>
        <v>13.151523842461765</v>
      </c>
      <c r="CA17" s="174">
        <f t="shared" si="50"/>
        <v>2.6499165767003729</v>
      </c>
      <c r="CB17" s="174">
        <f t="shared" si="51"/>
        <v>13.941614279367819</v>
      </c>
      <c r="CC17" s="174">
        <f t="shared" si="52"/>
        <v>15.438095885137118</v>
      </c>
      <c r="CE17" s="179">
        <v>1972</v>
      </c>
      <c r="CF17" s="202">
        <v>159907.49474693826</v>
      </c>
      <c r="CG17" s="180">
        <f t="shared" si="65"/>
        <v>8.2288073102134707</v>
      </c>
      <c r="CH17" s="169">
        <f t="shared" si="53"/>
        <v>109071.25306216316</v>
      </c>
      <c r="CI17" s="169">
        <f t="shared" si="15"/>
        <v>18050.579659920746</v>
      </c>
      <c r="CJ17" s="169">
        <f t="shared" si="16"/>
        <v>32449.110860280591</v>
      </c>
      <c r="CK17" s="169">
        <v>1240.3185078927781</v>
      </c>
      <c r="CL17" s="169">
        <f t="shared" si="17"/>
        <v>8306.7075972859166</v>
      </c>
      <c r="CM17" s="169">
        <f t="shared" si="18"/>
        <v>9210.4749406049177</v>
      </c>
      <c r="CN17" s="181">
        <f t="shared" si="54"/>
        <v>0</v>
      </c>
      <c r="CO17" s="181"/>
      <c r="CP17" s="185">
        <v>1972</v>
      </c>
      <c r="CQ17" s="170">
        <f t="shared" si="55"/>
        <v>1</v>
      </c>
      <c r="CR17" s="170">
        <f t="shared" si="56"/>
        <v>5.1459797573815887E-5</v>
      </c>
      <c r="CS17" s="170">
        <f t="shared" si="57"/>
        <v>0.68208968713301377</v>
      </c>
      <c r="CT17" s="170">
        <f t="shared" si="58"/>
        <v>0.11288138613194276</v>
      </c>
      <c r="CU17" s="170">
        <f t="shared" si="59"/>
        <v>0.20292426512986747</v>
      </c>
      <c r="CV17" s="170">
        <f t="shared" si="60"/>
        <v>7.7564751411786249E-3</v>
      </c>
      <c r="CW17" s="170">
        <f t="shared" si="61"/>
        <v>5.1946956022491025E-2</v>
      </c>
      <c r="CX17" s="170">
        <f t="shared" si="62"/>
        <v>5.7598769558493572E-2</v>
      </c>
      <c r="CY17" s="170"/>
    </row>
    <row r="18" spans="1:103" x14ac:dyDescent="0.3">
      <c r="A18" s="179">
        <v>1972</v>
      </c>
      <c r="B18" s="182">
        <v>2628684</v>
      </c>
      <c r="C18" s="182">
        <v>1822198</v>
      </c>
      <c r="D18" s="182">
        <v>243435</v>
      </c>
      <c r="E18" s="182">
        <v>536560</v>
      </c>
      <c r="F18" s="168">
        <v>94131</v>
      </c>
      <c r="G18" s="168">
        <v>187230</v>
      </c>
      <c r="H18" s="168">
        <v>254870</v>
      </c>
      <c r="I18" s="168"/>
      <c r="J18" s="179">
        <v>1973</v>
      </c>
      <c r="K18" s="183">
        <v>7.8611198607364097</v>
      </c>
      <c r="L18" s="184">
        <f t="shared" si="20"/>
        <v>7.8611198607364097</v>
      </c>
      <c r="M18" s="184">
        <f t="shared" si="21"/>
        <v>6.9420556931793387</v>
      </c>
      <c r="N18" s="184">
        <f t="shared" si="22"/>
        <v>9.3104935609094941</v>
      </c>
      <c r="O18" s="184">
        <f t="shared" si="23"/>
        <v>14.968503056508119</v>
      </c>
      <c r="P18" s="184">
        <f t="shared" si="24"/>
        <v>10.339845534414804</v>
      </c>
      <c r="Q18" s="184">
        <f t="shared" si="25"/>
        <v>10.912781071409494</v>
      </c>
      <c r="R18" s="184">
        <f t="shared" si="26"/>
        <v>20.794522697845963</v>
      </c>
      <c r="S18" s="184"/>
      <c r="T18" s="179">
        <v>1973</v>
      </c>
      <c r="U18" s="183">
        <v>7.8611198607364097</v>
      </c>
      <c r="V18" s="202">
        <v>172478.01457529585</v>
      </c>
      <c r="W18" s="169">
        <f t="shared" si="0"/>
        <v>115231.74804698629</v>
      </c>
      <c r="X18" s="169">
        <f t="shared" si="1"/>
        <v>21751.450517872199</v>
      </c>
      <c r="Y18" s="169">
        <f t="shared" si="2"/>
        <v>39449.198247399916</v>
      </c>
      <c r="Z18" s="169">
        <v>2749.043979826849</v>
      </c>
      <c r="AA18" s="169">
        <f t="shared" si="3"/>
        <v>8659.9039721271365</v>
      </c>
      <c r="AB18" s="169">
        <f t="shared" si="4"/>
        <v>15363.330188916534</v>
      </c>
      <c r="AC18" s="205">
        <f t="shared" si="5"/>
        <v>0</v>
      </c>
      <c r="AE18" s="179">
        <v>1973</v>
      </c>
      <c r="AF18" s="170">
        <f t="shared" si="6"/>
        <v>1</v>
      </c>
      <c r="AG18" s="170">
        <f t="shared" si="7"/>
        <v>0.68729120581463587</v>
      </c>
      <c r="AH18" s="170">
        <f t="shared" si="8"/>
        <v>9.3851575549636579E-2</v>
      </c>
      <c r="AI18" s="170">
        <f t="shared" si="9"/>
        <v>0.21756742077107127</v>
      </c>
      <c r="AJ18" s="170">
        <f t="shared" si="10"/>
        <v>3.6632093359216286E-2</v>
      </c>
      <c r="AK18" s="170">
        <f t="shared" si="11"/>
        <v>7.3240908988307526E-2</v>
      </c>
      <c r="AL18" s="170">
        <f t="shared" si="12"/>
        <v>0.1085832044828676</v>
      </c>
      <c r="AN18" s="179">
        <v>1973</v>
      </c>
      <c r="AO18" s="183">
        <v>7.8611198607364097</v>
      </c>
      <c r="AP18" s="202">
        <v>172478.01457529585</v>
      </c>
      <c r="AQ18" s="169">
        <f t="shared" si="27"/>
        <v>118542.62261396942</v>
      </c>
      <c r="AR18" s="169">
        <f t="shared" si="28"/>
        <v>16187.333415564697</v>
      </c>
      <c r="AS18" s="169">
        <f t="shared" si="29"/>
        <v>37525.596770862358</v>
      </c>
      <c r="AT18" s="169">
        <v>6318.2307323345158</v>
      </c>
      <c r="AU18" s="169">
        <f t="shared" si="30"/>
        <v>12632.446567993222</v>
      </c>
      <c r="AV18" s="169">
        <f t="shared" si="31"/>
        <v>18728.215525428368</v>
      </c>
      <c r="AW18" s="205">
        <f t="shared" si="32"/>
        <v>0</v>
      </c>
      <c r="AY18" s="179">
        <v>1973</v>
      </c>
      <c r="AZ18" s="183">
        <v>7.8611198607364097</v>
      </c>
      <c r="BA18" s="174">
        <f t="shared" si="33"/>
        <v>7.8611198607364097</v>
      </c>
      <c r="BB18" s="174">
        <f t="shared" si="34"/>
        <v>4.8122178245844704</v>
      </c>
      <c r="BC18" s="174">
        <f t="shared" si="35"/>
        <v>0.86221850933775324</v>
      </c>
      <c r="BD18" s="174">
        <f t="shared" si="36"/>
        <v>3.0553311086459978</v>
      </c>
      <c r="BE18" s="174">
        <f t="shared" si="37"/>
        <v>0.37026131706968202</v>
      </c>
      <c r="BF18" s="174">
        <f t="shared" si="38"/>
        <v>0.77727106034806759</v>
      </c>
      <c r="BG18" s="174">
        <f t="shared" si="39"/>
        <v>2.0161799592495715</v>
      </c>
      <c r="BH18" s="174"/>
      <c r="BI18" s="179">
        <v>1973</v>
      </c>
      <c r="BJ18" s="214">
        <f t="shared" si="63"/>
        <v>1.1546319456101628E-14</v>
      </c>
      <c r="BK18" s="180">
        <v>7.8611198607364097</v>
      </c>
      <c r="BL18" s="174">
        <f t="shared" si="64"/>
        <v>7.8611198607363981</v>
      </c>
      <c r="BM18" s="174">
        <f t="shared" si="40"/>
        <v>4.8122178245844704</v>
      </c>
      <c r="BN18" s="174">
        <f t="shared" si="41"/>
        <v>0.86221850933775324</v>
      </c>
      <c r="BO18" s="174">
        <f t="shared" si="42"/>
        <v>3.0553311086459978</v>
      </c>
      <c r="BP18" s="174">
        <f t="shared" si="43"/>
        <v>0.37026131706968202</v>
      </c>
      <c r="BQ18" s="174">
        <f t="shared" si="44"/>
        <v>0.77727106034806759</v>
      </c>
      <c r="BR18" s="174">
        <f t="shared" si="45"/>
        <v>2.0161799592495715</v>
      </c>
      <c r="BS18" s="170">
        <v>1</v>
      </c>
      <c r="BU18" s="185">
        <v>1973</v>
      </c>
      <c r="BV18" s="180">
        <v>7.8611198607364097</v>
      </c>
      <c r="BW18" s="174">
        <f t="shared" si="46"/>
        <v>7.8611198607363981</v>
      </c>
      <c r="BX18" s="174">
        <f t="shared" si="47"/>
        <v>6.9420556931793387</v>
      </c>
      <c r="BY18" s="174">
        <f t="shared" si="48"/>
        <v>9.3104935609094941</v>
      </c>
      <c r="BZ18" s="174">
        <f t="shared" si="49"/>
        <v>14.968503056508119</v>
      </c>
      <c r="CA18" s="174">
        <f t="shared" si="50"/>
        <v>10.339845534414804</v>
      </c>
      <c r="CB18" s="174">
        <f t="shared" si="51"/>
        <v>10.912781071409494</v>
      </c>
      <c r="CC18" s="174">
        <f t="shared" si="52"/>
        <v>20.794522697845963</v>
      </c>
      <c r="CE18" s="179">
        <v>1973</v>
      </c>
      <c r="CF18" s="202">
        <v>172478.01457529585</v>
      </c>
      <c r="CG18" s="180">
        <f t="shared" si="65"/>
        <v>7.8611198607364097</v>
      </c>
      <c r="CH18" s="169">
        <f t="shared" si="53"/>
        <v>116643.0401949871</v>
      </c>
      <c r="CI18" s="169">
        <f t="shared" si="15"/>
        <v>19731.177716864506</v>
      </c>
      <c r="CJ18" s="169">
        <f t="shared" si="16"/>
        <v>37306.257011211397</v>
      </c>
      <c r="CK18" s="169">
        <v>-200.06685287685832</v>
      </c>
      <c r="CL18" s="169">
        <f t="shared" si="17"/>
        <v>9213.2004116198677</v>
      </c>
      <c r="CM18" s="169">
        <f t="shared" si="18"/>
        <v>10215.593906510167</v>
      </c>
      <c r="CN18" s="181">
        <f t="shared" si="54"/>
        <v>0</v>
      </c>
      <c r="CO18" s="181"/>
      <c r="CP18" s="185">
        <v>1973</v>
      </c>
      <c r="CQ18" s="170">
        <f t="shared" si="55"/>
        <v>1</v>
      </c>
      <c r="CR18" s="170">
        <f t="shared" si="56"/>
        <v>4.557751827149316E-5</v>
      </c>
      <c r="CS18" s="170">
        <f t="shared" si="57"/>
        <v>0.676277730133925</v>
      </c>
      <c r="CT18" s="170">
        <f t="shared" si="58"/>
        <v>0.11439821919013797</v>
      </c>
      <c r="CU18" s="170">
        <f t="shared" si="59"/>
        <v>0.21629572385253326</v>
      </c>
      <c r="CV18" s="170">
        <f t="shared" si="60"/>
        <v>-1.159955681131281E-3</v>
      </c>
      <c r="CW18" s="170">
        <f t="shared" si="61"/>
        <v>5.3416665505491512E-2</v>
      </c>
      <c r="CX18" s="170">
        <f t="shared" si="62"/>
        <v>5.9228383000956425E-2</v>
      </c>
      <c r="CY18" s="170"/>
    </row>
    <row r="19" spans="1:103" x14ac:dyDescent="0.3">
      <c r="A19" s="179">
        <v>1973</v>
      </c>
      <c r="B19" s="182">
        <v>2835328</v>
      </c>
      <c r="C19" s="182">
        <v>1948696</v>
      </c>
      <c r="D19" s="182">
        <v>266100</v>
      </c>
      <c r="E19" s="182">
        <v>616875</v>
      </c>
      <c r="F19" s="168">
        <v>103864</v>
      </c>
      <c r="G19" s="168">
        <v>207662</v>
      </c>
      <c r="H19" s="168">
        <v>307869</v>
      </c>
      <c r="I19" s="168"/>
      <c r="J19" s="179">
        <v>1974</v>
      </c>
      <c r="K19" s="183">
        <v>5.7768272312762381</v>
      </c>
      <c r="L19" s="184">
        <f t="shared" si="20"/>
        <v>5.7768272312762381</v>
      </c>
      <c r="M19" s="184">
        <f t="shared" si="21"/>
        <v>3.9835356566647606</v>
      </c>
      <c r="N19" s="184">
        <f t="shared" si="22"/>
        <v>6.6204434423149161</v>
      </c>
      <c r="O19" s="184">
        <f t="shared" si="23"/>
        <v>8.2707193515704205</v>
      </c>
      <c r="P19" s="184">
        <f t="shared" si="24"/>
        <v>70.141723792651931</v>
      </c>
      <c r="Q19" s="184">
        <f t="shared" si="25"/>
        <v>-0.2191060473269113</v>
      </c>
      <c r="R19" s="184">
        <f t="shared" si="26"/>
        <v>17.822190607043908</v>
      </c>
      <c r="S19" s="184"/>
      <c r="T19" s="179">
        <v>1974</v>
      </c>
      <c r="U19" s="183">
        <v>5.7768272312762381</v>
      </c>
      <c r="V19" s="202">
        <v>182441.77148924614</v>
      </c>
      <c r="W19" s="169">
        <f t="shared" si="0"/>
        <v>119822.04581823609</v>
      </c>
      <c r="X19" s="169">
        <f t="shared" si="1"/>
        <v>23191.492997291043</v>
      </c>
      <c r="Y19" s="169">
        <f t="shared" si="2"/>
        <v>42711.930720887001</v>
      </c>
      <c r="Z19" s="169">
        <v>6176.7845327752584</v>
      </c>
      <c r="AA19" s="169">
        <f t="shared" si="3"/>
        <v>8640.9295988315025</v>
      </c>
      <c r="AB19" s="169">
        <f t="shared" si="4"/>
        <v>18101.412178774757</v>
      </c>
      <c r="AC19" s="205">
        <f t="shared" si="5"/>
        <v>0</v>
      </c>
      <c r="AE19" s="179">
        <v>1974</v>
      </c>
      <c r="AF19" s="170">
        <f t="shared" si="6"/>
        <v>1</v>
      </c>
      <c r="AG19" s="170">
        <f t="shared" si="7"/>
        <v>0.67563918749499852</v>
      </c>
      <c r="AH19" s="170">
        <f t="shared" si="8"/>
        <v>9.4600082690922668E-2</v>
      </c>
      <c r="AI19" s="170">
        <f t="shared" si="9"/>
        <v>0.22269699111739444</v>
      </c>
      <c r="AJ19" s="170">
        <f t="shared" si="10"/>
        <v>5.8922617301074981E-2</v>
      </c>
      <c r="AK19" s="170">
        <f t="shared" si="11"/>
        <v>6.9089266184747519E-2</v>
      </c>
      <c r="AL19" s="170">
        <f t="shared" si="12"/>
        <v>0.12094814478913815</v>
      </c>
      <c r="AN19" s="179">
        <v>1974</v>
      </c>
      <c r="AO19" s="183">
        <v>5.7768272312762381</v>
      </c>
      <c r="AP19" s="202">
        <v>182441.77148924614</v>
      </c>
      <c r="AQ19" s="169">
        <f t="shared" si="27"/>
        <v>123264.81025414245</v>
      </c>
      <c r="AR19" s="169">
        <f t="shared" si="28"/>
        <v>17259.006669161103</v>
      </c>
      <c r="AS19" s="169">
        <f t="shared" si="29"/>
        <v>40629.233564782349</v>
      </c>
      <c r="AT19" s="169">
        <v>10749.946681191039</v>
      </c>
      <c r="AU19" s="169">
        <f t="shared" si="30"/>
        <v>12604.768113637407</v>
      </c>
      <c r="AV19" s="169">
        <f t="shared" si="31"/>
        <v>22065.9937936682</v>
      </c>
      <c r="AW19" s="205">
        <f t="shared" si="32"/>
        <v>0</v>
      </c>
      <c r="AY19" s="179">
        <v>1974</v>
      </c>
      <c r="AZ19" s="183">
        <v>5.7768272312762381</v>
      </c>
      <c r="BA19" s="174">
        <f t="shared" si="33"/>
        <v>5.7768272312762381</v>
      </c>
      <c r="BB19" s="174">
        <f t="shared" si="34"/>
        <v>2.7378490248747207</v>
      </c>
      <c r="BC19" s="174">
        <f t="shared" si="35"/>
        <v>0.62133904789851435</v>
      </c>
      <c r="BD19" s="174">
        <f t="shared" si="36"/>
        <v>1.7994390772425635</v>
      </c>
      <c r="BE19" s="174">
        <f t="shared" si="37"/>
        <v>2.5694381743487877</v>
      </c>
      <c r="BF19" s="174">
        <f t="shared" si="38"/>
        <v>-1.6047526071058114E-2</v>
      </c>
      <c r="BG19" s="174">
        <f t="shared" si="39"/>
        <v>1.9351905670172909</v>
      </c>
      <c r="BH19" s="174"/>
      <c r="BI19" s="179">
        <v>1974</v>
      </c>
      <c r="BJ19" s="214">
        <f t="shared" si="63"/>
        <v>0</v>
      </c>
      <c r="BK19" s="180">
        <v>5.7768272312762381</v>
      </c>
      <c r="BL19" s="174">
        <f t="shared" si="64"/>
        <v>5.7768272312762363</v>
      </c>
      <c r="BM19" s="174">
        <f t="shared" si="40"/>
        <v>2.7378490248747207</v>
      </c>
      <c r="BN19" s="174">
        <f t="shared" si="41"/>
        <v>0.62133904789851435</v>
      </c>
      <c r="BO19" s="174">
        <f t="shared" si="42"/>
        <v>1.7994390772425635</v>
      </c>
      <c r="BP19" s="174">
        <f t="shared" si="43"/>
        <v>2.5694381743487877</v>
      </c>
      <c r="BQ19" s="174">
        <f t="shared" si="44"/>
        <v>-1.6047526071058114E-2</v>
      </c>
      <c r="BR19" s="174">
        <f t="shared" si="45"/>
        <v>1.9351905670172909</v>
      </c>
      <c r="BS19" s="170">
        <v>1</v>
      </c>
      <c r="BU19" s="185">
        <v>1974</v>
      </c>
      <c r="BV19" s="180">
        <v>5.7768272312762381</v>
      </c>
      <c r="BW19" s="174">
        <f t="shared" si="46"/>
        <v>5.7768272312762363</v>
      </c>
      <c r="BX19" s="174">
        <f t="shared" si="47"/>
        <v>3.9835356566647606</v>
      </c>
      <c r="BY19" s="174">
        <f t="shared" si="48"/>
        <v>6.6204434423149152</v>
      </c>
      <c r="BZ19" s="174">
        <f t="shared" si="49"/>
        <v>8.2707193515704205</v>
      </c>
      <c r="CA19" s="174">
        <f t="shared" si="50"/>
        <v>70.141723792651931</v>
      </c>
      <c r="CB19" s="174">
        <f t="shared" si="51"/>
        <v>-0.21910604732691133</v>
      </c>
      <c r="CC19" s="174">
        <f t="shared" si="52"/>
        <v>17.822190607043908</v>
      </c>
      <c r="CE19" s="179">
        <v>1974</v>
      </c>
      <c r="CF19" s="202">
        <v>182441.77148924614</v>
      </c>
      <c r="CG19" s="180">
        <f t="shared" si="65"/>
        <v>5.7768272312762381</v>
      </c>
      <c r="CH19" s="169">
        <f t="shared" si="53"/>
        <v>121289.55729217222</v>
      </c>
      <c r="CI19" s="169">
        <f t="shared" si="15"/>
        <v>21037.469178112166</v>
      </c>
      <c r="CJ19" s="169">
        <f t="shared" si="16"/>
        <v>40391.752829184254</v>
      </c>
      <c r="CK19" s="169">
        <v>723.18937990246923</v>
      </c>
      <c r="CL19" s="169">
        <f t="shared" si="17"/>
        <v>9193.01373236566</v>
      </c>
      <c r="CM19" s="169">
        <f t="shared" si="18"/>
        <v>10193.210922490643</v>
      </c>
      <c r="CN19" s="181">
        <f t="shared" si="54"/>
        <v>0</v>
      </c>
      <c r="CO19" s="181"/>
      <c r="CP19" s="185">
        <v>1974</v>
      </c>
      <c r="CQ19" s="170">
        <f t="shared" si="55"/>
        <v>1</v>
      </c>
      <c r="CR19" s="170">
        <f t="shared" si="56"/>
        <v>3.1663950553213891E-5</v>
      </c>
      <c r="CS19" s="170">
        <f t="shared" si="57"/>
        <v>0.66481242920468753</v>
      </c>
      <c r="CT19" s="170">
        <f t="shared" si="58"/>
        <v>0.11531059475243147</v>
      </c>
      <c r="CU19" s="170">
        <f t="shared" si="59"/>
        <v>0.22139531149841477</v>
      </c>
      <c r="CV19" s="170">
        <f t="shared" si="60"/>
        <v>3.9639462717292072E-3</v>
      </c>
      <c r="CW19" s="170">
        <f t="shared" si="61"/>
        <v>5.0388755038522158E-2</v>
      </c>
      <c r="CX19" s="170">
        <f t="shared" si="62"/>
        <v>5.5871036765785149E-2</v>
      </c>
      <c r="CY19" s="170"/>
    </row>
    <row r="20" spans="1:103" x14ac:dyDescent="0.3">
      <c r="A20" s="179">
        <v>1974</v>
      </c>
      <c r="B20" s="182">
        <v>2999120</v>
      </c>
      <c r="C20" s="182">
        <v>2026323</v>
      </c>
      <c r="D20" s="182">
        <v>283717</v>
      </c>
      <c r="E20" s="182">
        <v>667895</v>
      </c>
      <c r="F20" s="168">
        <v>176716</v>
      </c>
      <c r="G20" s="168">
        <v>207207</v>
      </c>
      <c r="H20" s="168">
        <v>362738</v>
      </c>
      <c r="I20" s="168"/>
      <c r="J20" s="179">
        <v>1975</v>
      </c>
      <c r="K20" s="183">
        <v>5.7444850489476895</v>
      </c>
      <c r="L20" s="184">
        <f t="shared" si="20"/>
        <v>5.7444850489476895</v>
      </c>
      <c r="M20" s="184">
        <f t="shared" si="21"/>
        <v>4.8384684968783453</v>
      </c>
      <c r="N20" s="184">
        <f t="shared" si="22"/>
        <v>12.666495134235877</v>
      </c>
      <c r="O20" s="184">
        <f t="shared" si="23"/>
        <v>9.4576243271771823</v>
      </c>
      <c r="P20" s="184">
        <f t="shared" si="24"/>
        <v>-24.752710563842552</v>
      </c>
      <c r="Q20" s="184">
        <f t="shared" si="25"/>
        <v>2.2701935745413904</v>
      </c>
      <c r="R20" s="184">
        <f t="shared" si="26"/>
        <v>-3.9077791684356211</v>
      </c>
      <c r="S20" s="184"/>
      <c r="T20" s="179">
        <v>1975</v>
      </c>
      <c r="U20" s="183">
        <v>5.7444850489476895</v>
      </c>
      <c r="V20" s="202">
        <v>192922.1117754812</v>
      </c>
      <c r="W20" s="169">
        <f t="shared" si="0"/>
        <v>125619.59775746657</v>
      </c>
      <c r="X20" s="169">
        <f t="shared" si="1"/>
        <v>26129.042329349566</v>
      </c>
      <c r="Y20" s="169">
        <f t="shared" si="2"/>
        <v>46751.464671352674</v>
      </c>
      <c r="Z20" s="169">
        <v>2978.9605544075021</v>
      </c>
      <c r="AA20" s="169">
        <f t="shared" si="3"/>
        <v>8837.0954273648204</v>
      </c>
      <c r="AB20" s="169">
        <f t="shared" si="4"/>
        <v>17394.048964459929</v>
      </c>
      <c r="AC20" s="205">
        <f t="shared" si="5"/>
        <v>0</v>
      </c>
      <c r="AE20" s="179">
        <v>1975</v>
      </c>
      <c r="AF20" s="170">
        <f t="shared" si="6"/>
        <v>1</v>
      </c>
      <c r="AG20" s="170">
        <f t="shared" si="7"/>
        <v>0.66985032496648167</v>
      </c>
      <c r="AH20" s="170">
        <f t="shared" si="8"/>
        <v>0.10079258271730754</v>
      </c>
      <c r="AI20" s="170">
        <f t="shared" si="9"/>
        <v>0.23051683103130349</v>
      </c>
      <c r="AJ20" s="170">
        <f t="shared" si="10"/>
        <v>4.1929063594546769E-2</v>
      </c>
      <c r="AK20" s="170">
        <f t="shared" si="11"/>
        <v>6.6819301482876348E-2</v>
      </c>
      <c r="AL20" s="170">
        <f t="shared" si="12"/>
        <v>0.10990810379251587</v>
      </c>
      <c r="AN20" s="179">
        <v>1975</v>
      </c>
      <c r="AO20" s="183">
        <v>5.7444850489476895</v>
      </c>
      <c r="AP20" s="202">
        <v>192922.1117754812</v>
      </c>
      <c r="AQ20" s="169">
        <f t="shared" si="27"/>
        <v>129228.93926602598</v>
      </c>
      <c r="AR20" s="169">
        <f t="shared" si="28"/>
        <v>19445.117909127839</v>
      </c>
      <c r="AS20" s="169">
        <f t="shared" si="29"/>
        <v>44471.793842350846</v>
      </c>
      <c r="AT20" s="169">
        <v>8089.0434934284422</v>
      </c>
      <c r="AU20" s="169">
        <f t="shared" si="30"/>
        <v>12890.920749439047</v>
      </c>
      <c r="AV20" s="169">
        <f t="shared" si="31"/>
        <v>21203.703484890935</v>
      </c>
      <c r="AW20" s="205">
        <f t="shared" si="32"/>
        <v>0</v>
      </c>
      <c r="AY20" s="179">
        <v>1975</v>
      </c>
      <c r="AZ20" s="183">
        <v>5.7444850489476895</v>
      </c>
      <c r="BA20" s="174">
        <f t="shared" si="33"/>
        <v>5.7444850489476895</v>
      </c>
      <c r="BB20" s="174">
        <f t="shared" si="34"/>
        <v>3.2690589239510319</v>
      </c>
      <c r="BC20" s="174">
        <f t="shared" si="35"/>
        <v>1.1982514871028835</v>
      </c>
      <c r="BD20" s="174">
        <f t="shared" si="36"/>
        <v>2.1061844807810304</v>
      </c>
      <c r="BE20" s="174">
        <f t="shared" si="37"/>
        <v>-1.4584944917175706</v>
      </c>
      <c r="BF20" s="174">
        <f t="shared" si="38"/>
        <v>0.15684600816239358</v>
      </c>
      <c r="BG20" s="174">
        <f t="shared" si="39"/>
        <v>-0.47263864066792938</v>
      </c>
      <c r="BH20" s="174"/>
      <c r="BI20" s="179">
        <v>1975</v>
      </c>
      <c r="BJ20" s="214">
        <f t="shared" si="63"/>
        <v>-7.9936057773011271E-15</v>
      </c>
      <c r="BK20" s="180">
        <v>5.7444850489476895</v>
      </c>
      <c r="BL20" s="174">
        <f t="shared" si="64"/>
        <v>5.7444850489476975</v>
      </c>
      <c r="BM20" s="174">
        <f t="shared" si="40"/>
        <v>3.2690589239510319</v>
      </c>
      <c r="BN20" s="174">
        <f t="shared" si="41"/>
        <v>1.1982514871028835</v>
      </c>
      <c r="BO20" s="174">
        <f t="shared" si="42"/>
        <v>2.1061844807810304</v>
      </c>
      <c r="BP20" s="174">
        <f t="shared" si="43"/>
        <v>-1.4584944917175706</v>
      </c>
      <c r="BQ20" s="174">
        <f t="shared" si="44"/>
        <v>0.15684600816239358</v>
      </c>
      <c r="BR20" s="174">
        <f t="shared" si="45"/>
        <v>-0.47263864066792938</v>
      </c>
      <c r="BS20" s="170">
        <v>1</v>
      </c>
      <c r="BU20" s="185">
        <v>1975</v>
      </c>
      <c r="BV20" s="180">
        <v>5.7444850489476895</v>
      </c>
      <c r="BW20" s="174">
        <f t="shared" si="46"/>
        <v>5.7444850489476975</v>
      </c>
      <c r="BX20" s="174">
        <f t="shared" si="47"/>
        <v>4.8384684968783453</v>
      </c>
      <c r="BY20" s="174">
        <f t="shared" si="48"/>
        <v>12.666495134235877</v>
      </c>
      <c r="BZ20" s="174">
        <f t="shared" si="49"/>
        <v>9.4576243271771823</v>
      </c>
      <c r="CA20" s="174">
        <f t="shared" si="50"/>
        <v>-24.752710563842552</v>
      </c>
      <c r="CB20" s="174">
        <f t="shared" si="51"/>
        <v>2.2701935745413904</v>
      </c>
      <c r="CC20" s="174">
        <f t="shared" si="52"/>
        <v>-3.9077791684356211</v>
      </c>
      <c r="CE20" s="179">
        <v>1975</v>
      </c>
      <c r="CF20" s="202">
        <v>192922.1117754812</v>
      </c>
      <c r="CG20" s="180">
        <f t="shared" si="65"/>
        <v>5.7444850489476895</v>
      </c>
      <c r="CH20" s="169">
        <f t="shared" si="53"/>
        <v>127158.11431175718</v>
      </c>
      <c r="CI20" s="169">
        <f t="shared" si="15"/>
        <v>23702.179187924114</v>
      </c>
      <c r="CJ20" s="169">
        <f t="shared" si="16"/>
        <v>44211.853070930461</v>
      </c>
      <c r="CK20" s="169">
        <v>-1127.1311926626076</v>
      </c>
      <c r="CL20" s="169">
        <f t="shared" si="17"/>
        <v>9401.712939424533</v>
      </c>
      <c r="CM20" s="169">
        <f t="shared" si="18"/>
        <v>10424.616541892477</v>
      </c>
      <c r="CN20" s="181">
        <f t="shared" si="54"/>
        <v>0</v>
      </c>
      <c r="CO20" s="181"/>
      <c r="CP20" s="185">
        <v>1975</v>
      </c>
      <c r="CQ20" s="170">
        <f t="shared" si="55"/>
        <v>1</v>
      </c>
      <c r="CR20" s="170">
        <f t="shared" si="56"/>
        <v>2.9776187893034279E-5</v>
      </c>
      <c r="CS20" s="170">
        <f t="shared" si="57"/>
        <v>0.65911633011637971</v>
      </c>
      <c r="CT20" s="170">
        <f t="shared" si="58"/>
        <v>0.12285880021626668</v>
      </c>
      <c r="CU20" s="170">
        <f t="shared" si="59"/>
        <v>0.22916944389652602</v>
      </c>
      <c r="CV20" s="170">
        <f t="shared" si="60"/>
        <v>-5.8424157930343406E-3</v>
      </c>
      <c r="CW20" s="170">
        <f t="shared" si="61"/>
        <v>4.8733205607691323E-2</v>
      </c>
      <c r="CX20" s="170">
        <f t="shared" si="62"/>
        <v>5.4035364043829422E-2</v>
      </c>
      <c r="CY20" s="170"/>
    </row>
    <row r="21" spans="1:103" x14ac:dyDescent="0.3">
      <c r="A21" s="179">
        <v>1975</v>
      </c>
      <c r="B21" s="182">
        <v>3171404</v>
      </c>
      <c r="C21" s="182">
        <v>2124366</v>
      </c>
      <c r="D21" s="182">
        <v>319654</v>
      </c>
      <c r="E21" s="182">
        <v>731062</v>
      </c>
      <c r="F21" s="168">
        <v>132974</v>
      </c>
      <c r="G21" s="168">
        <v>211911</v>
      </c>
      <c r="H21" s="168">
        <v>348563</v>
      </c>
      <c r="I21" s="168"/>
      <c r="J21" s="185">
        <v>1976</v>
      </c>
      <c r="K21" s="183">
        <v>4.4174441351527483</v>
      </c>
      <c r="L21" s="184">
        <f t="shared" si="20"/>
        <v>4.4174441351527483</v>
      </c>
      <c r="M21" s="184">
        <f t="shared" si="21"/>
        <v>3.7308072149526028</v>
      </c>
      <c r="N21" s="184">
        <f t="shared" si="22"/>
        <v>6.8630456681286534</v>
      </c>
      <c r="O21" s="184">
        <f t="shared" si="23"/>
        <v>-0.43347896621627191</v>
      </c>
      <c r="P21" s="184">
        <f t="shared" si="24"/>
        <v>4.1556996104501698</v>
      </c>
      <c r="Q21" s="184">
        <f t="shared" si="25"/>
        <v>7.2752240327307316</v>
      </c>
      <c r="R21" s="184">
        <f t="shared" si="26"/>
        <v>-6.0608842590865963</v>
      </c>
      <c r="S21" s="184"/>
      <c r="T21" s="179">
        <v>1976</v>
      </c>
      <c r="U21" s="183">
        <v>4.4174441351527483</v>
      </c>
      <c r="V21" s="202">
        <v>201444.33828752002</v>
      </c>
      <c r="W21" s="169">
        <f t="shared" si="0"/>
        <v>130306.22277399657</v>
      </c>
      <c r="X21" s="169">
        <f t="shared" si="1"/>
        <v>27922.290437057494</v>
      </c>
      <c r="Y21" s="169">
        <f t="shared" si="2"/>
        <v>46548.806905604331</v>
      </c>
      <c r="Z21" s="169">
        <v>3526.820041924977</v>
      </c>
      <c r="AA21" s="169">
        <f t="shared" si="3"/>
        <v>9480.0139176918146</v>
      </c>
      <c r="AB21" s="169">
        <f t="shared" si="4"/>
        <v>16339.815788755161</v>
      </c>
      <c r="AC21" s="205">
        <f t="shared" si="5"/>
        <v>0</v>
      </c>
      <c r="AE21" s="179">
        <v>1976</v>
      </c>
      <c r="AF21" s="170">
        <f t="shared" si="6"/>
        <v>1</v>
      </c>
      <c r="AG21" s="170">
        <f t="shared" si="7"/>
        <v>0.66544546744540767</v>
      </c>
      <c r="AH21" s="170">
        <f t="shared" si="8"/>
        <v>0.10315328496248979</v>
      </c>
      <c r="AI21" s="170">
        <f t="shared" si="9"/>
        <v>0.21980770641935873</v>
      </c>
      <c r="AJ21" s="170">
        <f t="shared" si="10"/>
        <v>4.1823959481793592E-2</v>
      </c>
      <c r="AK21" s="170">
        <f t="shared" si="11"/>
        <v>6.8648065422939886E-2</v>
      </c>
      <c r="AL21" s="170">
        <f t="shared" si="12"/>
        <v>9.8878785710036457E-2</v>
      </c>
      <c r="AN21" s="179">
        <v>1976</v>
      </c>
      <c r="AO21" s="183">
        <v>4.4174441351527483</v>
      </c>
      <c r="AP21" s="202">
        <v>201444.33828752002</v>
      </c>
      <c r="AQ21" s="169">
        <f t="shared" si="27"/>
        <v>134050.2218559696</v>
      </c>
      <c r="AR21" s="169">
        <f t="shared" si="28"/>
        <v>20779.645231452745</v>
      </c>
      <c r="AS21" s="169">
        <f t="shared" si="29"/>
        <v>44279.017970145185</v>
      </c>
      <c r="AT21" s="169">
        <v>8425.2606741417549</v>
      </c>
      <c r="AU21" s="169">
        <f t="shared" si="30"/>
        <v>13828.764113842508</v>
      </c>
      <c r="AV21" s="169">
        <f t="shared" si="31"/>
        <v>19918.571558031785</v>
      </c>
      <c r="AW21" s="205">
        <f t="shared" si="32"/>
        <v>0</v>
      </c>
      <c r="AY21" s="179">
        <v>1976</v>
      </c>
      <c r="AZ21" s="183">
        <v>4.4174441351527483</v>
      </c>
      <c r="BA21" s="174">
        <f t="shared" si="33"/>
        <v>4.4174441351527483</v>
      </c>
      <c r="BB21" s="174">
        <f t="shared" si="34"/>
        <v>2.4990824253232953</v>
      </c>
      <c r="BC21" s="174">
        <f t="shared" si="35"/>
        <v>0.69174409819751648</v>
      </c>
      <c r="BD21" s="174">
        <f t="shared" si="36"/>
        <v>-9.9924197610900461E-2</v>
      </c>
      <c r="BE21" s="174">
        <f t="shared" si="37"/>
        <v>0.1742445932463984</v>
      </c>
      <c r="BF21" s="174">
        <f t="shared" si="38"/>
        <v>0.48612538799850219</v>
      </c>
      <c r="BG21" s="174">
        <f t="shared" si="39"/>
        <v>-0.66614029622211524</v>
      </c>
      <c r="BH21" s="174"/>
      <c r="BI21" s="179">
        <v>1976</v>
      </c>
      <c r="BJ21" s="214">
        <f t="shared" si="63"/>
        <v>3.1531775820603514E-5</v>
      </c>
      <c r="BK21" s="180">
        <v>4.4174441351527483</v>
      </c>
      <c r="BL21" s="174">
        <f t="shared" si="64"/>
        <v>4.4174126033769276</v>
      </c>
      <c r="BM21" s="174">
        <f t="shared" si="40"/>
        <v>2.4990824253232953</v>
      </c>
      <c r="BN21" s="174">
        <f t="shared" si="41"/>
        <v>0.69174409819751648</v>
      </c>
      <c r="BO21" s="174">
        <f t="shared" si="42"/>
        <v>-9.9924197610900461E-2</v>
      </c>
      <c r="BP21" s="174">
        <f t="shared" si="43"/>
        <v>0.1742445932463984</v>
      </c>
      <c r="BQ21" s="174">
        <f t="shared" si="44"/>
        <v>0.48612538799850219</v>
      </c>
      <c r="BR21" s="174">
        <f t="shared" si="45"/>
        <v>-0.66614029622211524</v>
      </c>
      <c r="BS21" s="170">
        <v>1</v>
      </c>
      <c r="BU21" s="185">
        <v>1976</v>
      </c>
      <c r="BV21" s="180">
        <v>4.4174441351527483</v>
      </c>
      <c r="BW21" s="174">
        <f t="shared" si="46"/>
        <v>4.4174126033769276</v>
      </c>
      <c r="BX21" s="174">
        <f t="shared" si="47"/>
        <v>3.7308072149526028</v>
      </c>
      <c r="BY21" s="174">
        <f t="shared" si="48"/>
        <v>6.8630456681286534</v>
      </c>
      <c r="BZ21" s="174">
        <f t="shared" si="49"/>
        <v>-0.43347896621627191</v>
      </c>
      <c r="CA21" s="174">
        <f t="shared" si="50"/>
        <v>4.1556996104501698</v>
      </c>
      <c r="CB21" s="174">
        <f t="shared" si="51"/>
        <v>7.2752240327307316</v>
      </c>
      <c r="CC21" s="174">
        <f t="shared" si="52"/>
        <v>-6.0608842590865963</v>
      </c>
      <c r="CE21" s="179">
        <v>1976</v>
      </c>
      <c r="CF21" s="202">
        <v>201444.33828752002</v>
      </c>
      <c r="CG21" s="180">
        <f t="shared" si="65"/>
        <v>4.4174441351527483</v>
      </c>
      <c r="CH21" s="169">
        <f t="shared" si="53"/>
        <v>131902.1384148979</v>
      </c>
      <c r="CI21" s="169">
        <f t="shared" si="15"/>
        <v>25328.870569933031</v>
      </c>
      <c r="CJ21" s="169">
        <f t="shared" si="16"/>
        <v>44020.203987293535</v>
      </c>
      <c r="CK21" s="169">
        <v>1290.4474465819076</v>
      </c>
      <c r="CL21" s="169">
        <f t="shared" si="17"/>
        <v>10085.708618681901</v>
      </c>
      <c r="CM21" s="169">
        <f t="shared" si="18"/>
        <v>11183.030749868263</v>
      </c>
      <c r="CN21" s="181">
        <f t="shared" si="54"/>
        <v>0</v>
      </c>
      <c r="CO21" s="181"/>
      <c r="CP21" s="185">
        <v>1976</v>
      </c>
      <c r="CQ21" s="170">
        <f t="shared" si="55"/>
        <v>1</v>
      </c>
      <c r="CR21" s="170">
        <f t="shared" si="56"/>
        <v>2.1928857235231714E-5</v>
      </c>
      <c r="CS21" s="170">
        <f t="shared" si="57"/>
        <v>0.65478205809207179</v>
      </c>
      <c r="CT21" s="170">
        <f t="shared" si="58"/>
        <v>0.12573632391584677</v>
      </c>
      <c r="CU21" s="170">
        <f t="shared" si="59"/>
        <v>0.21852291487320841</v>
      </c>
      <c r="CV21" s="170">
        <f t="shared" si="60"/>
        <v>6.4059752562519844E-3</v>
      </c>
      <c r="CW21" s="170">
        <f t="shared" si="61"/>
        <v>5.006697484982995E-2</v>
      </c>
      <c r="CX21" s="170">
        <f t="shared" si="62"/>
        <v>5.5514246987208971E-2</v>
      </c>
      <c r="CY21" s="170"/>
    </row>
    <row r="22" spans="1:103" x14ac:dyDescent="0.3">
      <c r="A22" s="179">
        <v>1976</v>
      </c>
      <c r="B22" s="182">
        <v>3311499</v>
      </c>
      <c r="C22" s="182">
        <v>2203622</v>
      </c>
      <c r="D22" s="182">
        <v>341592</v>
      </c>
      <c r="E22" s="182">
        <v>727893</v>
      </c>
      <c r="F22" s="168">
        <v>138500</v>
      </c>
      <c r="G22" s="168">
        <v>227328</v>
      </c>
      <c r="H22" s="168">
        <v>327437</v>
      </c>
      <c r="I22" s="171"/>
      <c r="J22" s="185">
        <v>1977</v>
      </c>
      <c r="K22" s="183">
        <v>3.3906397072745564</v>
      </c>
      <c r="L22" s="184">
        <f t="shared" si="20"/>
        <v>3.3906397072745564</v>
      </c>
      <c r="M22" s="184">
        <f t="shared" si="21"/>
        <v>2.7639495339944808</v>
      </c>
      <c r="N22" s="184">
        <f t="shared" si="22"/>
        <v>-1.0538888498556886E-2</v>
      </c>
      <c r="O22" s="184">
        <f t="shared" si="23"/>
        <v>-7.1672622212330612</v>
      </c>
      <c r="P22" s="184">
        <f t="shared" si="24"/>
        <v>1.7234657039711276</v>
      </c>
      <c r="Q22" s="184">
        <f t="shared" si="25"/>
        <v>18.217289555180184</v>
      </c>
      <c r="R22" s="184">
        <f t="shared" si="26"/>
        <v>-18.257557942443892</v>
      </c>
      <c r="S22" s="184"/>
      <c r="T22" s="179">
        <v>1977</v>
      </c>
      <c r="U22" s="183">
        <v>3.3906397072745564</v>
      </c>
      <c r="V22" s="202">
        <v>208274.59000955315</v>
      </c>
      <c r="W22" s="169">
        <f t="shared" si="0"/>
        <v>133907.82101112427</v>
      </c>
      <c r="X22" s="169">
        <f t="shared" si="1"/>
        <v>27919.347738002089</v>
      </c>
      <c r="Y22" s="169">
        <f t="shared" si="2"/>
        <v>43212.531853824228</v>
      </c>
      <c r="Z22" s="169">
        <v>5384.4383570880454</v>
      </c>
      <c r="AA22" s="169">
        <f t="shared" si="3"/>
        <v>11207.015502949112</v>
      </c>
      <c r="AB22" s="169">
        <f t="shared" si="4"/>
        <v>13356.564453434592</v>
      </c>
      <c r="AC22" s="205">
        <f t="shared" si="5"/>
        <v>0</v>
      </c>
      <c r="AE22" s="179">
        <v>1977</v>
      </c>
      <c r="AF22" s="170">
        <f t="shared" si="6"/>
        <v>1</v>
      </c>
      <c r="AG22" s="170">
        <f t="shared" si="7"/>
        <v>0.66141194819760618</v>
      </c>
      <c r="AH22" s="170">
        <f t="shared" si="8"/>
        <v>9.9759914480486475E-2</v>
      </c>
      <c r="AI22" s="170">
        <f t="shared" si="9"/>
        <v>0.19736168795892259</v>
      </c>
      <c r="AJ22" s="170">
        <f t="shared" si="10"/>
        <v>4.1149548160220574E-2</v>
      </c>
      <c r="AK22" s="170">
        <f t="shared" si="11"/>
        <v>7.8492484914334443E-2</v>
      </c>
      <c r="AL22" s="170">
        <f t="shared" si="12"/>
        <v>7.8175291636728997E-2</v>
      </c>
      <c r="AN22" s="179">
        <v>1977</v>
      </c>
      <c r="AO22" s="183">
        <v>3.3906397072745564</v>
      </c>
      <c r="AP22" s="202">
        <v>208274.59000955315</v>
      </c>
      <c r="AQ22" s="169">
        <f t="shared" si="27"/>
        <v>137755.30233827623</v>
      </c>
      <c r="AR22" s="169">
        <f t="shared" si="28"/>
        <v>20777.455287811405</v>
      </c>
      <c r="AS22" s="169">
        <f t="shared" si="29"/>
        <v>41105.424643237966</v>
      </c>
      <c r="AT22" s="169">
        <v>8570.3444403804897</v>
      </c>
      <c r="AU22" s="169">
        <f t="shared" si="30"/>
        <v>16347.990114364042</v>
      </c>
      <c r="AV22" s="169">
        <f t="shared" si="31"/>
        <v>16281.926814516981</v>
      </c>
      <c r="AW22" s="205">
        <f t="shared" si="32"/>
        <v>0</v>
      </c>
      <c r="AY22" s="179">
        <v>1977</v>
      </c>
      <c r="AZ22" s="183">
        <v>3.3906397072745564</v>
      </c>
      <c r="BA22" s="174">
        <f t="shared" si="33"/>
        <v>3.3906397072745564</v>
      </c>
      <c r="BB22" s="174">
        <f t="shared" si="34"/>
        <v>1.8392576896444739</v>
      </c>
      <c r="BC22" s="174">
        <f t="shared" si="35"/>
        <v>-1.0871209684795446E-3</v>
      </c>
      <c r="BD22" s="174">
        <f t="shared" si="36"/>
        <v>-1.5754194701553577</v>
      </c>
      <c r="BE22" s="174">
        <f t="shared" si="37"/>
        <v>7.2082159771149318E-2</v>
      </c>
      <c r="BF22" s="174">
        <f t="shared" si="38"/>
        <v>1.2505816852126488</v>
      </c>
      <c r="BG22" s="174">
        <f t="shared" si="39"/>
        <v>-1.8052851593794836</v>
      </c>
      <c r="BH22" s="174"/>
      <c r="BI22" s="185">
        <v>1977</v>
      </c>
      <c r="BJ22" s="214">
        <f t="shared" si="63"/>
        <v>-6.0395609361663105E-5</v>
      </c>
      <c r="BK22" s="180">
        <v>3.3906397072745564</v>
      </c>
      <c r="BL22" s="174">
        <f t="shared" si="64"/>
        <v>3.3907001028839181</v>
      </c>
      <c r="BM22" s="174">
        <f t="shared" si="40"/>
        <v>1.8392576896444739</v>
      </c>
      <c r="BN22" s="174">
        <f t="shared" si="41"/>
        <v>-1.0871209684795446E-3</v>
      </c>
      <c r="BO22" s="174">
        <f t="shared" si="42"/>
        <v>-1.5754194701553577</v>
      </c>
      <c r="BP22" s="174">
        <f t="shared" si="43"/>
        <v>7.2082159771149318E-2</v>
      </c>
      <c r="BQ22" s="174">
        <f t="shared" si="44"/>
        <v>1.2505816852126488</v>
      </c>
      <c r="BR22" s="174">
        <f t="shared" si="45"/>
        <v>-1.8052851593794836</v>
      </c>
      <c r="BS22" s="170">
        <v>1</v>
      </c>
      <c r="BU22" s="185">
        <v>1977</v>
      </c>
      <c r="BV22" s="180">
        <v>3.3906397072745564</v>
      </c>
      <c r="BW22" s="174">
        <f t="shared" si="46"/>
        <v>3.3907001028839181</v>
      </c>
      <c r="BX22" s="174">
        <f t="shared" si="47"/>
        <v>2.7639495339944808</v>
      </c>
      <c r="BY22" s="174">
        <f t="shared" si="48"/>
        <v>-1.0538888498556885E-2</v>
      </c>
      <c r="BZ22" s="174">
        <f t="shared" si="49"/>
        <v>-7.1672622212330612</v>
      </c>
      <c r="CA22" s="174">
        <f t="shared" si="50"/>
        <v>1.7234657039711279</v>
      </c>
      <c r="CB22" s="174">
        <f t="shared" si="51"/>
        <v>18.217289555180184</v>
      </c>
      <c r="CC22" s="174">
        <f t="shared" si="52"/>
        <v>-18.257557942443892</v>
      </c>
      <c r="CE22" s="179">
        <v>1977</v>
      </c>
      <c r="CF22" s="202">
        <v>208274.59000955315</v>
      </c>
      <c r="CG22" s="180">
        <f t="shared" si="65"/>
        <v>3.3906397072745564</v>
      </c>
      <c r="CH22" s="169">
        <f t="shared" si="53"/>
        <v>135547.84695494521</v>
      </c>
      <c r="CI22" s="169">
        <f t="shared" si="15"/>
        <v>25326.201188505722</v>
      </c>
      <c r="CJ22" s="169">
        <f t="shared" si="16"/>
        <v>40865.160537202515</v>
      </c>
      <c r="CK22" s="169">
        <v>7832.6058100773662</v>
      </c>
      <c r="CL22" s="169">
        <f t="shared" si="17"/>
        <v>11923.051361438947</v>
      </c>
      <c r="CM22" s="169">
        <f t="shared" si="18"/>
        <v>13220.275842616602</v>
      </c>
      <c r="CN22" s="181">
        <f t="shared" si="54"/>
        <v>0</v>
      </c>
      <c r="CO22" s="181"/>
      <c r="CP22" s="185">
        <v>1977</v>
      </c>
      <c r="CQ22" s="170">
        <f t="shared" si="55"/>
        <v>1</v>
      </c>
      <c r="CR22" s="170">
        <f t="shared" si="56"/>
        <v>1.6279660937606621E-5</v>
      </c>
      <c r="CS22" s="170">
        <f t="shared" si="57"/>
        <v>0.65081317384289605</v>
      </c>
      <c r="CT22" s="170">
        <f t="shared" si="58"/>
        <v>0.12160005302300227</v>
      </c>
      <c r="CU22" s="170">
        <f t="shared" si="59"/>
        <v>0.19620809497369845</v>
      </c>
      <c r="CV22" s="170">
        <f t="shared" si="60"/>
        <v>3.760711188877193E-2</v>
      </c>
      <c r="CW22" s="170">
        <f t="shared" si="61"/>
        <v>5.7246788294683763E-2</v>
      </c>
      <c r="CX22" s="170">
        <f t="shared" si="62"/>
        <v>6.3475222023052419E-2</v>
      </c>
      <c r="CY22" s="170"/>
    </row>
    <row r="23" spans="1:103" x14ac:dyDescent="0.3">
      <c r="A23" s="179">
        <v>1977</v>
      </c>
      <c r="B23" s="182">
        <v>3423780</v>
      </c>
      <c r="C23" s="182">
        <v>2264529</v>
      </c>
      <c r="D23" s="182">
        <v>341556</v>
      </c>
      <c r="E23" s="182">
        <v>675723</v>
      </c>
      <c r="F23" s="168">
        <v>140887</v>
      </c>
      <c r="G23" s="168">
        <v>268741</v>
      </c>
      <c r="H23" s="168">
        <v>267655</v>
      </c>
      <c r="I23" s="171"/>
      <c r="J23" s="185">
        <v>1978</v>
      </c>
      <c r="K23" s="183">
        <v>8.9569423269018511</v>
      </c>
      <c r="L23" s="184">
        <f t="shared" si="20"/>
        <v>8.9569423269018511</v>
      </c>
      <c r="M23" s="184">
        <f t="shared" si="21"/>
        <v>6.9531898244624024</v>
      </c>
      <c r="N23" s="184">
        <f t="shared" si="22"/>
        <v>9.4458888147185291</v>
      </c>
      <c r="O23" s="184">
        <f t="shared" si="23"/>
        <v>16.333468003901007</v>
      </c>
      <c r="P23" s="184">
        <f t="shared" si="24"/>
        <v>3.0705458984860101</v>
      </c>
      <c r="Q23" s="184">
        <f t="shared" si="25"/>
        <v>22.762436695554467</v>
      </c>
      <c r="R23" s="184">
        <f t="shared" si="26"/>
        <v>22.014533634716326</v>
      </c>
      <c r="S23" s="184"/>
      <c r="T23" s="179">
        <v>1978</v>
      </c>
      <c r="U23" s="183">
        <v>8.9569423269018511</v>
      </c>
      <c r="V23" s="202">
        <v>226929.62491830011</v>
      </c>
      <c r="W23" s="169">
        <f t="shared" si="0"/>
        <v>143218.68599582909</v>
      </c>
      <c r="X23" s="169">
        <f t="shared" si="1"/>
        <v>30556.578283128398</v>
      </c>
      <c r="Y23" s="169">
        <f t="shared" si="2"/>
        <v>50270.636917844138</v>
      </c>
      <c r="Z23" s="169">
        <v>5422.668236708123</v>
      </c>
      <c r="AA23" s="169">
        <f t="shared" si="3"/>
        <v>13758.005312268879</v>
      </c>
      <c r="AB23" s="169">
        <f t="shared" si="4"/>
        <v>16296.949827478515</v>
      </c>
      <c r="AC23" s="205">
        <f t="shared" si="5"/>
        <v>0</v>
      </c>
      <c r="AE23" s="179">
        <v>1978</v>
      </c>
      <c r="AF23" s="170">
        <f t="shared" si="6"/>
        <v>1</v>
      </c>
      <c r="AG23" s="170">
        <f t="shared" si="7"/>
        <v>0.64924837405500579</v>
      </c>
      <c r="AH23" s="170">
        <f t="shared" si="8"/>
        <v>0.10020758911937071</v>
      </c>
      <c r="AI23" s="170">
        <f t="shared" si="9"/>
        <v>0.21072332906038582</v>
      </c>
      <c r="AJ23" s="170">
        <f t="shared" si="10"/>
        <v>3.8926444720014712E-2</v>
      </c>
      <c r="AK23" s="170">
        <f t="shared" si="11"/>
        <v>8.8437950850917019E-2</v>
      </c>
      <c r="AL23" s="170">
        <f t="shared" si="12"/>
        <v>8.7543955870156009E-2</v>
      </c>
      <c r="AN23" s="179">
        <v>1978</v>
      </c>
      <c r="AO23" s="183">
        <v>8.9569423269018511</v>
      </c>
      <c r="AP23" s="202">
        <v>226929.62491830011</v>
      </c>
      <c r="AQ23" s="169">
        <f t="shared" si="27"/>
        <v>147333.69000311868</v>
      </c>
      <c r="AR23" s="169">
        <f t="shared" si="28"/>
        <v>22740.070612825926</v>
      </c>
      <c r="AS23" s="169">
        <f t="shared" si="29"/>
        <v>47819.366025208881</v>
      </c>
      <c r="AT23" s="169">
        <v>8833.6243314836756</v>
      </c>
      <c r="AU23" s="169">
        <f t="shared" si="30"/>
        <v>20069.19101514166</v>
      </c>
      <c r="AV23" s="169">
        <f t="shared" si="31"/>
        <v>19866.317069478719</v>
      </c>
      <c r="AW23" s="205">
        <f t="shared" si="32"/>
        <v>0</v>
      </c>
      <c r="AY23" s="179">
        <v>1978</v>
      </c>
      <c r="AZ23" s="183">
        <v>8.9569423269018511</v>
      </c>
      <c r="BA23" s="174">
        <f t="shared" si="33"/>
        <v>8.9569423269018511</v>
      </c>
      <c r="BB23" s="174">
        <f t="shared" si="34"/>
        <v>4.598922827985449</v>
      </c>
      <c r="BC23" s="174">
        <f t="shared" si="35"/>
        <v>0.94232106034850427</v>
      </c>
      <c r="BD23" s="174">
        <f t="shared" si="36"/>
        <v>3.223600815472957</v>
      </c>
      <c r="BE23" s="174">
        <f t="shared" si="37"/>
        <v>0.12635157632791783</v>
      </c>
      <c r="BF23" s="174">
        <f t="shared" si="38"/>
        <v>1.7866802189393016</v>
      </c>
      <c r="BG23" s="174">
        <f t="shared" si="39"/>
        <v>1.7209925871405285</v>
      </c>
      <c r="BH23" s="174"/>
      <c r="BI23" s="185">
        <v>1978</v>
      </c>
      <c r="BJ23" s="214">
        <f t="shared" si="63"/>
        <v>5.8414968249209664E-5</v>
      </c>
      <c r="BK23" s="180">
        <v>8.9569423269018511</v>
      </c>
      <c r="BL23" s="174">
        <f t="shared" si="64"/>
        <v>8.9568839119336019</v>
      </c>
      <c r="BM23" s="174">
        <f t="shared" si="40"/>
        <v>4.598922827985449</v>
      </c>
      <c r="BN23" s="174">
        <f t="shared" si="41"/>
        <v>0.94232106034850427</v>
      </c>
      <c r="BO23" s="174">
        <f t="shared" si="42"/>
        <v>3.223600815472957</v>
      </c>
      <c r="BP23" s="174">
        <f t="shared" si="43"/>
        <v>0.12635157632791783</v>
      </c>
      <c r="BQ23" s="174">
        <f t="shared" si="44"/>
        <v>1.7866802189393016</v>
      </c>
      <c r="BR23" s="174">
        <f t="shared" si="45"/>
        <v>1.7209925871405285</v>
      </c>
      <c r="BS23" s="170">
        <v>1</v>
      </c>
      <c r="BU23" s="185">
        <v>1978</v>
      </c>
      <c r="BV23" s="180">
        <v>8.9569423269018511</v>
      </c>
      <c r="BW23" s="174">
        <f t="shared" si="46"/>
        <v>8.9568839119336019</v>
      </c>
      <c r="BX23" s="174">
        <f t="shared" si="47"/>
        <v>6.9531898244624024</v>
      </c>
      <c r="BY23" s="174">
        <f t="shared" si="48"/>
        <v>9.4458888147185291</v>
      </c>
      <c r="BZ23" s="174">
        <f t="shared" si="49"/>
        <v>16.333468003901007</v>
      </c>
      <c r="CA23" s="174">
        <f t="shared" si="50"/>
        <v>3.0705458984860101</v>
      </c>
      <c r="CB23" s="174">
        <f t="shared" si="51"/>
        <v>22.762436695554467</v>
      </c>
      <c r="CC23" s="174">
        <f t="shared" si="52"/>
        <v>22.014533634716326</v>
      </c>
      <c r="CE23" s="179">
        <v>1978</v>
      </c>
      <c r="CF23" s="202">
        <v>226929.62491830011</v>
      </c>
      <c r="CG23" s="180">
        <f t="shared" si="65"/>
        <v>8.9569423269018511</v>
      </c>
      <c r="CH23" s="169">
        <f t="shared" si="53"/>
        <v>144972.74605669433</v>
      </c>
      <c r="CI23" s="169">
        <f t="shared" si="15"/>
        <v>27718.485993763894</v>
      </c>
      <c r="CJ23" s="169">
        <f t="shared" si="16"/>
        <v>47539.858458289273</v>
      </c>
      <c r="CK23" s="169">
        <v>8291.038792057574</v>
      </c>
      <c r="CL23" s="169">
        <f t="shared" si="17"/>
        <v>14637.028379764932</v>
      </c>
      <c r="CM23" s="169">
        <f t="shared" si="18"/>
        <v>16229.532762269886</v>
      </c>
      <c r="CN23" s="181">
        <f t="shared" si="54"/>
        <v>0</v>
      </c>
      <c r="CO23" s="181"/>
      <c r="CP23" s="185">
        <v>1978</v>
      </c>
      <c r="CQ23" s="170">
        <f t="shared" si="55"/>
        <v>1</v>
      </c>
      <c r="CR23" s="170">
        <f t="shared" si="56"/>
        <v>3.9470132337840671E-5</v>
      </c>
      <c r="CS23" s="170">
        <f t="shared" si="57"/>
        <v>0.63884451450042212</v>
      </c>
      <c r="CT23" s="170">
        <f t="shared" si="58"/>
        <v>0.1221457357264094</v>
      </c>
      <c r="CU23" s="170">
        <f t="shared" si="59"/>
        <v>0.20949163634058232</v>
      </c>
      <c r="CV23" s="170">
        <f t="shared" si="60"/>
        <v>3.6535726858238714E-2</v>
      </c>
      <c r="CW23" s="170">
        <f t="shared" si="61"/>
        <v>6.4500297768678716E-2</v>
      </c>
      <c r="CX23" s="170">
        <f t="shared" si="62"/>
        <v>7.1517911194331249E-2</v>
      </c>
      <c r="CY23" s="170"/>
    </row>
    <row r="24" spans="1:103" x14ac:dyDescent="0.3">
      <c r="A24" s="179">
        <v>1978</v>
      </c>
      <c r="B24" s="182">
        <v>3730446</v>
      </c>
      <c r="C24" s="182">
        <v>2421986</v>
      </c>
      <c r="D24" s="182">
        <v>373819</v>
      </c>
      <c r="E24" s="182">
        <v>786092</v>
      </c>
      <c r="F24" s="168">
        <v>145213</v>
      </c>
      <c r="G24" s="168">
        <v>329913</v>
      </c>
      <c r="H24" s="168">
        <v>326578</v>
      </c>
      <c r="I24" s="171"/>
      <c r="J24" s="185">
        <v>1979</v>
      </c>
      <c r="K24" s="183">
        <v>9.6981701383695107</v>
      </c>
      <c r="L24" s="184">
        <f t="shared" si="20"/>
        <v>9.6981701383695107</v>
      </c>
      <c r="M24" s="184">
        <f t="shared" si="21"/>
        <v>8.8774253856132912</v>
      </c>
      <c r="N24" s="184">
        <f t="shared" si="22"/>
        <v>9.5837825257678144</v>
      </c>
      <c r="O24" s="184">
        <f t="shared" si="23"/>
        <v>19.888002930954652</v>
      </c>
      <c r="P24" s="184">
        <f t="shared" si="24"/>
        <v>-7.5048377211406674</v>
      </c>
      <c r="Q24" s="184">
        <f t="shared" si="25"/>
        <v>18.69947531621974</v>
      </c>
      <c r="R24" s="184">
        <f t="shared" si="26"/>
        <v>29.451463356380401</v>
      </c>
      <c r="S24" s="184"/>
      <c r="T24" s="179">
        <v>1979</v>
      </c>
      <c r="U24" s="183">
        <v>9.6981701383695107</v>
      </c>
      <c r="V24" s="202">
        <v>248937.64603724063</v>
      </c>
      <c r="W24" s="169">
        <f t="shared" si="0"/>
        <v>155932.8179833646</v>
      </c>
      <c r="X24" s="169">
        <f t="shared" si="1"/>
        <v>33485.05429309942</v>
      </c>
      <c r="Y24" s="169">
        <f t="shared" si="2"/>
        <v>60268.46266147455</v>
      </c>
      <c r="Z24" s="169">
        <v>4017.2710137873655</v>
      </c>
      <c r="AA24" s="169">
        <f t="shared" si="3"/>
        <v>16330.680119640798</v>
      </c>
      <c r="AB24" s="169">
        <f t="shared" si="4"/>
        <v>21096.640034126049</v>
      </c>
      <c r="AC24" s="205">
        <f t="shared" si="5"/>
        <v>0</v>
      </c>
      <c r="AE24" s="179">
        <v>1979</v>
      </c>
      <c r="AF24" s="170">
        <f t="shared" si="6"/>
        <v>1</v>
      </c>
      <c r="AG24" s="170">
        <f t="shared" si="7"/>
        <v>0.64439079807567068</v>
      </c>
      <c r="AH24" s="170">
        <f t="shared" si="8"/>
        <v>0.10010309779677638</v>
      </c>
      <c r="AI24" s="170">
        <f t="shared" si="9"/>
        <v>0.23029736102385226</v>
      </c>
      <c r="AJ24" s="170">
        <f t="shared" si="10"/>
        <v>3.2821949689545875E-2</v>
      </c>
      <c r="AK24" s="170">
        <f t="shared" si="11"/>
        <v>9.5694744504892321E-2</v>
      </c>
      <c r="AL24" s="170">
        <f t="shared" si="12"/>
        <v>0.10330795109073755</v>
      </c>
      <c r="AN24" s="185">
        <v>1979</v>
      </c>
      <c r="AO24" s="183">
        <v>9.6981701383695107</v>
      </c>
      <c r="AP24" s="202">
        <v>248937.64603724063</v>
      </c>
      <c r="AQ24" s="169">
        <f t="shared" si="27"/>
        <v>160413.12840101632</v>
      </c>
      <c r="AR24" s="169">
        <f t="shared" si="28"/>
        <v>24919.4295265652</v>
      </c>
      <c r="AS24" s="169">
        <f t="shared" si="29"/>
        <v>57329.682941866347</v>
      </c>
      <c r="AT24" s="169">
        <v>8170.6188940682914</v>
      </c>
      <c r="AU24" s="169">
        <f t="shared" si="30"/>
        <v>23822.024435183062</v>
      </c>
      <c r="AV24" s="169">
        <f t="shared" si="31"/>
        <v>25717.23816145859</v>
      </c>
      <c r="AW24" s="205">
        <f t="shared" si="32"/>
        <v>0</v>
      </c>
      <c r="AY24" s="179">
        <v>1979</v>
      </c>
      <c r="AZ24" s="183">
        <v>9.6981701383695107</v>
      </c>
      <c r="BA24" s="174">
        <f t="shared" si="33"/>
        <v>9.6981701383695107</v>
      </c>
      <c r="BB24" s="174">
        <f t="shared" si="34"/>
        <v>5.7636539974040621</v>
      </c>
      <c r="BC24" s="174">
        <f t="shared" si="35"/>
        <v>0.96036774155154592</v>
      </c>
      <c r="BD24" s="174">
        <f t="shared" si="36"/>
        <v>4.1908661859734746</v>
      </c>
      <c r="BE24" s="174">
        <f t="shared" si="37"/>
        <v>-0.29213665068466338</v>
      </c>
      <c r="BF24" s="174">
        <f t="shared" si="38"/>
        <v>1.6537432789537774</v>
      </c>
      <c r="BG24" s="174">
        <f t="shared" si="39"/>
        <v>2.5782976083824827</v>
      </c>
      <c r="BH24" s="174"/>
      <c r="BI24" s="185">
        <v>1979</v>
      </c>
      <c r="BJ24" s="214">
        <f t="shared" si="63"/>
        <v>-2.6806446204119538E-5</v>
      </c>
      <c r="BK24" s="180">
        <v>9.6981701383695107</v>
      </c>
      <c r="BL24" s="174">
        <f t="shared" si="64"/>
        <v>9.6981969448157148</v>
      </c>
      <c r="BM24" s="174">
        <f t="shared" si="40"/>
        <v>5.7636539974040621</v>
      </c>
      <c r="BN24" s="174">
        <f t="shared" si="41"/>
        <v>0.96036774155154592</v>
      </c>
      <c r="BO24" s="174">
        <f t="shared" si="42"/>
        <v>4.1908661859734746</v>
      </c>
      <c r="BP24" s="174">
        <f t="shared" si="43"/>
        <v>-0.29213665068466338</v>
      </c>
      <c r="BQ24" s="174">
        <f t="shared" si="44"/>
        <v>1.6537432789537774</v>
      </c>
      <c r="BR24" s="174">
        <f t="shared" si="45"/>
        <v>2.5782976083824827</v>
      </c>
      <c r="BS24" s="170">
        <v>1</v>
      </c>
      <c r="BU24" s="185">
        <v>1979</v>
      </c>
      <c r="BV24" s="180">
        <v>9.6981701383695107</v>
      </c>
      <c r="BW24" s="174">
        <f t="shared" si="46"/>
        <v>9.6981969448157148</v>
      </c>
      <c r="BX24" s="174">
        <f t="shared" si="47"/>
        <v>8.8774253856132912</v>
      </c>
      <c r="BY24" s="174">
        <f t="shared" si="48"/>
        <v>9.5837825257678144</v>
      </c>
      <c r="BZ24" s="174">
        <f t="shared" si="49"/>
        <v>19.888002930954652</v>
      </c>
      <c r="CA24" s="174">
        <f t="shared" si="50"/>
        <v>-7.5048377211406674</v>
      </c>
      <c r="CB24" s="174">
        <f t="shared" si="51"/>
        <v>18.69947531621974</v>
      </c>
      <c r="CC24" s="174">
        <f t="shared" si="52"/>
        <v>29.451463356380401</v>
      </c>
      <c r="CE24" s="179">
        <v>1979</v>
      </c>
      <c r="CF24" s="202">
        <v>248937.64603724063</v>
      </c>
      <c r="CG24" s="180">
        <f t="shared" si="65"/>
        <v>9.6981701383695107</v>
      </c>
      <c r="CH24" s="169">
        <f t="shared" si="53"/>
        <v>157842.59341735201</v>
      </c>
      <c r="CI24" s="169">
        <f t="shared" si="15"/>
        <v>30374.965410841636</v>
      </c>
      <c r="CJ24" s="169">
        <f t="shared" si="16"/>
        <v>56994.586901845534</v>
      </c>
      <c r="CK24" s="169">
        <v>5615.7946536226664</v>
      </c>
      <c r="CL24" s="169">
        <f t="shared" si="17"/>
        <v>17374.075888667154</v>
      </c>
      <c r="CM24" s="169">
        <f t="shared" si="18"/>
        <v>19264.37023508834</v>
      </c>
      <c r="CN24" s="181">
        <f t="shared" si="54"/>
        <v>0</v>
      </c>
      <c r="CO24" s="181"/>
      <c r="CP24" s="185">
        <v>1979</v>
      </c>
      <c r="CQ24" s="170">
        <f t="shared" si="55"/>
        <v>1</v>
      </c>
      <c r="CR24" s="170">
        <f t="shared" si="56"/>
        <v>3.8958230274735873E-5</v>
      </c>
      <c r="CS24" s="170">
        <f t="shared" si="57"/>
        <v>0.63406477859013355</v>
      </c>
      <c r="CT24" s="170">
        <f t="shared" si="58"/>
        <v>0.12201836843230049</v>
      </c>
      <c r="CU24" s="170">
        <f t="shared" si="59"/>
        <v>0.22895125670674674</v>
      </c>
      <c r="CV24" s="170">
        <f t="shared" si="60"/>
        <v>2.255904136244043E-2</v>
      </c>
      <c r="CW24" s="170">
        <f t="shared" si="61"/>
        <v>6.9792882536006726E-2</v>
      </c>
      <c r="CX24" s="170">
        <f t="shared" si="62"/>
        <v>7.7386327627627774E-2</v>
      </c>
      <c r="CY24" s="170"/>
    </row>
    <row r="25" spans="1:103" x14ac:dyDescent="0.3">
      <c r="A25" s="179">
        <v>1979</v>
      </c>
      <c r="B25" s="182">
        <v>4092231</v>
      </c>
      <c r="C25" s="182">
        <v>2636996</v>
      </c>
      <c r="D25" s="182">
        <v>409645</v>
      </c>
      <c r="E25" s="182">
        <v>942430</v>
      </c>
      <c r="F25" s="168">
        <v>134315</v>
      </c>
      <c r="G25" s="168">
        <v>391605</v>
      </c>
      <c r="H25" s="168">
        <v>422760</v>
      </c>
      <c r="I25" s="171"/>
      <c r="J25" s="185">
        <v>1980</v>
      </c>
      <c r="K25" s="183">
        <v>9.233251984064438</v>
      </c>
      <c r="L25" s="184">
        <f t="shared" si="20"/>
        <v>9.233251984064438</v>
      </c>
      <c r="M25" s="184">
        <f t="shared" si="21"/>
        <v>10.30585560235966</v>
      </c>
      <c r="N25" s="184">
        <f t="shared" si="22"/>
        <v>9.5446056951751004</v>
      </c>
      <c r="O25" s="184">
        <f t="shared" si="23"/>
        <v>17.436626592956507</v>
      </c>
      <c r="P25" s="184">
        <f t="shared" si="24"/>
        <v>-20.168261177083725</v>
      </c>
      <c r="Q25" s="184">
        <f t="shared" si="25"/>
        <v>22.201963713435724</v>
      </c>
      <c r="R25" s="184">
        <f t="shared" si="26"/>
        <v>37.18445453685306</v>
      </c>
      <c r="S25" s="184"/>
      <c r="T25" s="185">
        <v>1980</v>
      </c>
      <c r="U25" s="183">
        <v>9.233251984064438</v>
      </c>
      <c r="V25" s="202">
        <v>271922.68617905746</v>
      </c>
      <c r="W25" s="169">
        <f t="shared" si="0"/>
        <v>172003.02904142046</v>
      </c>
      <c r="X25" s="169">
        <f t="shared" si="1"/>
        <v>36681.070692191061</v>
      </c>
      <c r="Y25" s="169">
        <f t="shared" si="2"/>
        <v>70777.249449071285</v>
      </c>
      <c r="Z25" s="169">
        <v>1446.2357588331215</v>
      </c>
      <c r="AA25" s="169">
        <f t="shared" si="3"/>
        <v>19956.411793960709</v>
      </c>
      <c r="AB25" s="169">
        <f t="shared" si="4"/>
        <v>28941.310556419194</v>
      </c>
      <c r="AC25" s="205">
        <f t="shared" si="5"/>
        <v>0</v>
      </c>
      <c r="AE25" s="185">
        <v>1980</v>
      </c>
      <c r="AF25" s="170">
        <f t="shared" si="6"/>
        <v>1</v>
      </c>
      <c r="AG25" s="170">
        <f t="shared" si="7"/>
        <v>0.65071832095957183</v>
      </c>
      <c r="AH25" s="170">
        <f t="shared" si="8"/>
        <v>0.10038842731344449</v>
      </c>
      <c r="AI25" s="170">
        <f t="shared" si="9"/>
        <v>0.2475926029909552</v>
      </c>
      <c r="AJ25" s="170">
        <f t="shared" si="10"/>
        <v>2.3987506255485083E-2</v>
      </c>
      <c r="AK25" s="170">
        <f t="shared" si="11"/>
        <v>0.10705609769138205</v>
      </c>
      <c r="AL25" s="170">
        <f t="shared" si="12"/>
        <v>0.12974295521083865</v>
      </c>
      <c r="AN25" s="185">
        <v>1980</v>
      </c>
      <c r="AO25" s="183">
        <v>9.233251984064438</v>
      </c>
      <c r="AP25" s="202">
        <v>271922.68617905746</v>
      </c>
      <c r="AQ25" s="169">
        <f t="shared" si="27"/>
        <v>176945.07378125284</v>
      </c>
      <c r="AR25" s="169">
        <f t="shared" si="28"/>
        <v>27297.890816362888</v>
      </c>
      <c r="AS25" s="169">
        <f t="shared" si="29"/>
        <v>67326.045683365475</v>
      </c>
      <c r="AT25" s="169">
        <v>6522.7471357284812</v>
      </c>
      <c r="AU25" s="169">
        <f t="shared" si="30"/>
        <v>29110.981656088199</v>
      </c>
      <c r="AV25" s="169">
        <f t="shared" si="31"/>
        <v>35280.052893740387</v>
      </c>
      <c r="AW25" s="205">
        <f t="shared" si="32"/>
        <v>0</v>
      </c>
      <c r="AY25" s="185">
        <v>1980</v>
      </c>
      <c r="AZ25" s="183">
        <v>9.233251984064438</v>
      </c>
      <c r="BA25" s="174">
        <f t="shared" si="33"/>
        <v>9.233251984064438</v>
      </c>
      <c r="BB25" s="174">
        <f t="shared" si="34"/>
        <v>6.640998516457163</v>
      </c>
      <c r="BC25" s="174">
        <f t="shared" si="35"/>
        <v>0.95544459733578191</v>
      </c>
      <c r="BD25" s="174">
        <f t="shared" si="36"/>
        <v>4.0156090895162082</v>
      </c>
      <c r="BE25" s="174">
        <f t="shared" si="37"/>
        <v>-0.66196165367986326</v>
      </c>
      <c r="BF25" s="174">
        <f t="shared" si="38"/>
        <v>2.1246112450641221</v>
      </c>
      <c r="BG25" s="174">
        <f t="shared" si="39"/>
        <v>3.8414498106289701</v>
      </c>
      <c r="BH25" s="174"/>
      <c r="BI25" s="185">
        <v>1980</v>
      </c>
      <c r="BJ25" s="214">
        <f t="shared" si="63"/>
        <v>0</v>
      </c>
      <c r="BK25" s="180">
        <v>9.233251984064438</v>
      </c>
      <c r="BL25" s="174">
        <f t="shared" si="64"/>
        <v>9.2332519840644416</v>
      </c>
      <c r="BM25" s="174">
        <f t="shared" si="40"/>
        <v>6.640998516457163</v>
      </c>
      <c r="BN25" s="174">
        <f t="shared" si="41"/>
        <v>0.95544459733578191</v>
      </c>
      <c r="BO25" s="174">
        <f t="shared" si="42"/>
        <v>4.0156090895162082</v>
      </c>
      <c r="BP25" s="174">
        <f t="shared" si="43"/>
        <v>-0.66196165367986326</v>
      </c>
      <c r="BQ25" s="174">
        <f t="shared" si="44"/>
        <v>2.1246112450641221</v>
      </c>
      <c r="BR25" s="174">
        <f t="shared" si="45"/>
        <v>3.8414498106289701</v>
      </c>
      <c r="BS25" s="170">
        <v>1</v>
      </c>
      <c r="BU25" s="185">
        <v>1980</v>
      </c>
      <c r="BV25" s="180">
        <v>9.233251984064438</v>
      </c>
      <c r="BW25" s="174">
        <f t="shared" si="46"/>
        <v>9.2332519840644416</v>
      </c>
      <c r="BX25" s="174">
        <f t="shared" si="47"/>
        <v>10.30585560235966</v>
      </c>
      <c r="BY25" s="174">
        <f t="shared" si="48"/>
        <v>9.5446056951751004</v>
      </c>
      <c r="BZ25" s="174">
        <f t="shared" si="49"/>
        <v>17.436626592956511</v>
      </c>
      <c r="CA25" s="174">
        <f t="shared" si="50"/>
        <v>-20.168261177083725</v>
      </c>
      <c r="CB25" s="174">
        <f t="shared" si="51"/>
        <v>22.201963713435727</v>
      </c>
      <c r="CC25" s="174">
        <f t="shared" si="52"/>
        <v>37.18445453685306</v>
      </c>
      <c r="CE25" s="179">
        <v>1980</v>
      </c>
      <c r="CF25" s="202">
        <v>271922.68617905746</v>
      </c>
      <c r="CG25" s="180">
        <f t="shared" si="65"/>
        <v>9.233251984064438</v>
      </c>
      <c r="CH25" s="169">
        <f t="shared" si="53"/>
        <v>174109.62317396395</v>
      </c>
      <c r="CI25" s="169">
        <f t="shared" si="15"/>
        <v>33274.136089352294</v>
      </c>
      <c r="CJ25" s="169">
        <f t="shared" si="16"/>
        <v>66932.520198118436</v>
      </c>
      <c r="CK25" s="169">
        <v>-83.61647108651232</v>
      </c>
      <c r="CL25" s="169">
        <f t="shared" si="17"/>
        <v>21231.46191301382</v>
      </c>
      <c r="CM25" s="169">
        <f t="shared" si="18"/>
        <v>23541.438724304564</v>
      </c>
      <c r="CN25" s="181">
        <f t="shared" si="54"/>
        <v>0</v>
      </c>
      <c r="CO25" s="181"/>
      <c r="CP25" s="185">
        <v>1980</v>
      </c>
      <c r="CQ25" s="170">
        <f t="shared" si="55"/>
        <v>1</v>
      </c>
      <c r="CR25" s="170">
        <f t="shared" si="56"/>
        <v>3.3955430912389798E-5</v>
      </c>
      <c r="CS25" s="170">
        <f t="shared" si="57"/>
        <v>0.64029090628839658</v>
      </c>
      <c r="CT25" s="170">
        <f t="shared" si="58"/>
        <v>0.12236616428333501</v>
      </c>
      <c r="CU25" s="170">
        <f t="shared" si="59"/>
        <v>0.24614540676478999</v>
      </c>
      <c r="CV25" s="170">
        <f t="shared" si="60"/>
        <v>-3.0750090130932285E-4</v>
      </c>
      <c r="CW25" s="170">
        <f t="shared" si="61"/>
        <v>7.8079038609647988E-2</v>
      </c>
      <c r="CX25" s="170">
        <f t="shared" si="62"/>
        <v>8.657401504486037E-2</v>
      </c>
      <c r="CY25" s="170"/>
    </row>
    <row r="26" spans="1:103" x14ac:dyDescent="0.3">
      <c r="A26" s="185">
        <v>1980</v>
      </c>
      <c r="B26" s="186">
        <v>4470077</v>
      </c>
      <c r="C26" s="186">
        <v>2908761</v>
      </c>
      <c r="D26" s="186">
        <v>448744</v>
      </c>
      <c r="E26" s="186">
        <v>1106758</v>
      </c>
      <c r="F26" s="171">
        <v>107226</v>
      </c>
      <c r="G26" s="171">
        <v>478549</v>
      </c>
      <c r="H26" s="171">
        <v>579961</v>
      </c>
      <c r="I26" s="171"/>
      <c r="J26" s="185">
        <v>1981</v>
      </c>
      <c r="K26" s="183">
        <v>9.5858411521726019</v>
      </c>
      <c r="L26" s="184">
        <f t="shared" si="20"/>
        <v>8.7726005614668487</v>
      </c>
      <c r="M26" s="184">
        <f t="shared" si="21"/>
        <v>7.3724860860001851</v>
      </c>
      <c r="N26" s="184">
        <f t="shared" si="22"/>
        <v>10.272003636817416</v>
      </c>
      <c r="O26" s="184">
        <f t="shared" si="23"/>
        <v>16.229202770614705</v>
      </c>
      <c r="P26" s="184">
        <f t="shared" si="24"/>
        <v>0.31801988323727493</v>
      </c>
      <c r="Q26" s="184">
        <f t="shared" si="25"/>
        <v>11.368741758942136</v>
      </c>
      <c r="R26" s="184">
        <f t="shared" si="26"/>
        <v>17.719294918106556</v>
      </c>
      <c r="S26" s="184"/>
      <c r="T26" s="185">
        <v>1981</v>
      </c>
      <c r="U26" s="183">
        <v>9.5858411521726019</v>
      </c>
      <c r="V26" s="202">
        <v>297988.76293290273</v>
      </c>
      <c r="W26" s="169">
        <f t="shared" si="0"/>
        <v>184683.92842499804</v>
      </c>
      <c r="X26" s="169">
        <f t="shared" si="1"/>
        <v>40448.951607716495</v>
      </c>
      <c r="Y26" s="169">
        <f t="shared" si="2"/>
        <v>82263.832777624848</v>
      </c>
      <c r="Z26" s="169">
        <v>2479.5430968832225</v>
      </c>
      <c r="AA26" s="169">
        <f t="shared" si="3"/>
        <v>22225.204715167176</v>
      </c>
      <c r="AB26" s="169">
        <f t="shared" si="4"/>
        <v>34069.506727076216</v>
      </c>
      <c r="AC26" s="196">
        <f t="shared" si="5"/>
        <v>43.190962410881184</v>
      </c>
      <c r="AE26" s="185">
        <v>1981</v>
      </c>
      <c r="AF26" s="170">
        <f t="shared" si="6"/>
        <v>1</v>
      </c>
      <c r="AG26" s="170">
        <f t="shared" si="7"/>
        <v>0.64234231325244706</v>
      </c>
      <c r="AH26" s="170">
        <f t="shared" si="8"/>
        <v>0.10177225665894522</v>
      </c>
      <c r="AI26" s="170">
        <f t="shared" si="9"/>
        <v>0.2645656232267613</v>
      </c>
      <c r="AJ26" s="170">
        <f t="shared" si="10"/>
        <v>2.212302654405324E-2</v>
      </c>
      <c r="AK26" s="170">
        <f t="shared" si="11"/>
        <v>0.10961127008059489</v>
      </c>
      <c r="AL26" s="170">
        <f t="shared" si="12"/>
        <v>0.14041448976280171</v>
      </c>
      <c r="AN26" s="185">
        <v>1981</v>
      </c>
      <c r="AO26" s="183">
        <v>9.5858411521726019</v>
      </c>
      <c r="AP26" s="202">
        <v>297988.76293290273</v>
      </c>
      <c r="AQ26" s="169">
        <f t="shared" si="27"/>
        <v>191410.79130555579</v>
      </c>
      <c r="AR26" s="169">
        <f t="shared" si="28"/>
        <v>30326.988862688959</v>
      </c>
      <c r="AS26" s="169">
        <f t="shared" si="29"/>
        <v>78837.582779915043</v>
      </c>
      <c r="AT26" s="169">
        <v>6592.4133121941704</v>
      </c>
      <c r="AU26" s="169">
        <f t="shared" si="30"/>
        <v>32662.926774820764</v>
      </c>
      <c r="AV26" s="169">
        <f t="shared" si="31"/>
        <v>41841.940102272019</v>
      </c>
      <c r="AW26" s="205">
        <f t="shared" si="32"/>
        <v>0</v>
      </c>
      <c r="AY26" s="185">
        <v>1981</v>
      </c>
      <c r="AZ26" s="183">
        <v>9.5858411521726019</v>
      </c>
      <c r="BA26" s="174">
        <f t="shared" si="33"/>
        <v>8.7726005614668487</v>
      </c>
      <c r="BB26" s="174">
        <f t="shared" si="34"/>
        <v>4.7974117671798462</v>
      </c>
      <c r="BC26" s="174">
        <f t="shared" si="35"/>
        <v>1.0311902904580827</v>
      </c>
      <c r="BD26" s="174">
        <f t="shared" si="36"/>
        <v>4.0182305584445173</v>
      </c>
      <c r="BE26" s="174">
        <f t="shared" si="37"/>
        <v>7.6285039385227682E-3</v>
      </c>
      <c r="BF26" s="174">
        <f t="shared" si="38"/>
        <v>1.2170931283734039</v>
      </c>
      <c r="BG26" s="174">
        <f t="shared" si="39"/>
        <v>2.2989536869275398</v>
      </c>
      <c r="BH26" s="174"/>
      <c r="BI26" s="185">
        <v>1981</v>
      </c>
      <c r="BJ26" s="214">
        <f t="shared" si="63"/>
        <v>0</v>
      </c>
      <c r="BK26" s="180">
        <v>9.5858411521726019</v>
      </c>
      <c r="BL26" s="174">
        <f t="shared" si="64"/>
        <v>9.5858411521726055</v>
      </c>
      <c r="BM26" s="174">
        <f t="shared" si="40"/>
        <v>5.2421430588947642</v>
      </c>
      <c r="BN26" s="174">
        <f t="shared" si="41"/>
        <v>1.1267840422841624</v>
      </c>
      <c r="BO26" s="174">
        <f t="shared" si="42"/>
        <v>4.3907299296452287</v>
      </c>
      <c r="BP26" s="174">
        <f t="shared" si="43"/>
        <v>8.3356840962989526E-3</v>
      </c>
      <c r="BQ26" s="174">
        <f t="shared" si="44"/>
        <v>1.3299205080913314</v>
      </c>
      <c r="BR26" s="174">
        <f t="shared" si="45"/>
        <v>2.5120720708391806</v>
      </c>
      <c r="BS26" s="170">
        <v>1.0927023389481434</v>
      </c>
      <c r="BU26" s="185">
        <v>1981</v>
      </c>
      <c r="BV26" s="180">
        <v>9.5858411521726019</v>
      </c>
      <c r="BW26" s="174">
        <f t="shared" si="46"/>
        <v>9.5858411521726055</v>
      </c>
      <c r="BX26" s="174">
        <f t="shared" si="47"/>
        <v>8.0559327900350457</v>
      </c>
      <c r="BY26" s="174">
        <f t="shared" si="48"/>
        <v>11.224242399634226</v>
      </c>
      <c r="BZ26" s="174">
        <f t="shared" si="49"/>
        <v>17.73368782671438</v>
      </c>
      <c r="CA26" s="174">
        <f t="shared" si="50"/>
        <v>0.34750107024538579</v>
      </c>
      <c r="CB26" s="174">
        <f t="shared" si="51"/>
        <v>12.422650710893501</v>
      </c>
      <c r="CC26" s="174">
        <f t="shared" si="52"/>
        <v>19.361915001526985</v>
      </c>
      <c r="CE26" s="185">
        <v>1981</v>
      </c>
      <c r="CF26" s="202">
        <v>297988.76293290273</v>
      </c>
      <c r="CG26" s="180">
        <f t="shared" si="65"/>
        <v>9.5858411521726019</v>
      </c>
      <c r="CH26" s="169">
        <f t="shared" si="53"/>
        <v>188135.77739784177</v>
      </c>
      <c r="CI26" s="169">
        <f t="shared" si="15"/>
        <v>37008.905780405366</v>
      </c>
      <c r="CJ26" s="169">
        <f t="shared" si="16"/>
        <v>78802.124384605311</v>
      </c>
      <c r="CK26" s="169">
        <v>-3361.1074678896694</v>
      </c>
      <c r="CL26" s="169">
        <f t="shared" si="17"/>
        <v>23868.972267283913</v>
      </c>
      <c r="CM26" s="169">
        <f t="shared" si="18"/>
        <v>26465.909429343941</v>
      </c>
      <c r="CN26" s="181">
        <f t="shared" si="54"/>
        <v>0</v>
      </c>
      <c r="CO26" s="181"/>
      <c r="CP26" s="185">
        <v>1981</v>
      </c>
      <c r="CQ26" s="170">
        <f t="shared" si="55"/>
        <v>1</v>
      </c>
      <c r="CR26" s="170">
        <f t="shared" si="56"/>
        <v>3.2168465205954821E-5</v>
      </c>
      <c r="CS26" s="170">
        <f t="shared" si="57"/>
        <v>0.63135191926751866</v>
      </c>
      <c r="CT26" s="170">
        <f t="shared" si="58"/>
        <v>0.12419564219855685</v>
      </c>
      <c r="CU26" s="170">
        <f t="shared" si="59"/>
        <v>0.26444663083603914</v>
      </c>
      <c r="CV26" s="170">
        <f t="shared" si="60"/>
        <v>-1.1279309443780873E-2</v>
      </c>
      <c r="CW26" s="170">
        <f t="shared" si="61"/>
        <v>8.0100242815727987E-2</v>
      </c>
      <c r="CX26" s="170">
        <f t="shared" si="62"/>
        <v>8.8815125674061718E-2</v>
      </c>
      <c r="CY26" s="170"/>
    </row>
    <row r="27" spans="1:103" x14ac:dyDescent="0.3">
      <c r="A27" s="185">
        <v>1981</v>
      </c>
      <c r="B27" s="186">
        <v>4862219</v>
      </c>
      <c r="C27" s="186">
        <v>3123209</v>
      </c>
      <c r="D27" s="186">
        <v>494839</v>
      </c>
      <c r="E27" s="186">
        <v>1286376</v>
      </c>
      <c r="F27" s="171">
        <v>107567</v>
      </c>
      <c r="G27" s="171">
        <v>532954</v>
      </c>
      <c r="H27" s="171">
        <v>682726</v>
      </c>
      <c r="I27" s="171"/>
      <c r="J27" s="185">
        <v>1982</v>
      </c>
      <c r="K27" s="183">
        <v>-4.9586363470299766E-2</v>
      </c>
      <c r="L27" s="184">
        <f t="shared" si="20"/>
        <v>-0.62790260989890045</v>
      </c>
      <c r="M27" s="184">
        <f t="shared" si="21"/>
        <v>-2.4722969228124003</v>
      </c>
      <c r="N27" s="184">
        <f t="shared" si="22"/>
        <v>2.029346918896846</v>
      </c>
      <c r="O27" s="184">
        <f t="shared" si="23"/>
        <v>-16.79174673656847</v>
      </c>
      <c r="P27" s="184">
        <f t="shared" si="24"/>
        <v>-117.11770338486711</v>
      </c>
      <c r="Q27" s="184">
        <f t="shared" si="25"/>
        <v>22.553353572728607</v>
      </c>
      <c r="R27" s="184">
        <f t="shared" si="26"/>
        <v>-37.852520630531139</v>
      </c>
      <c r="S27" s="184"/>
      <c r="T27" s="185">
        <v>1982</v>
      </c>
      <c r="U27" s="183">
        <v>-4.9586363470299766E-2</v>
      </c>
      <c r="V27" s="202">
        <v>297841.00114181417</v>
      </c>
      <c r="W27" s="169">
        <f t="shared" si="0"/>
        <v>180117.99334561775</v>
      </c>
      <c r="X27" s="169">
        <f t="shared" si="1"/>
        <v>41269.801160893767</v>
      </c>
      <c r="Y27" s="169">
        <f t="shared" si="2"/>
        <v>68450.29832181189</v>
      </c>
      <c r="Z27" s="169">
        <v>2022.2801285839523</v>
      </c>
      <c r="AA27" s="169">
        <f t="shared" si="3"/>
        <v>27237.73371684158</v>
      </c>
      <c r="AB27" s="169">
        <f t="shared" si="4"/>
        <v>21173.339664489496</v>
      </c>
      <c r="AC27" s="196">
        <f t="shared" si="5"/>
        <v>83.765867445268668</v>
      </c>
      <c r="AE27" s="185">
        <v>1982</v>
      </c>
      <c r="AF27" s="170">
        <f t="shared" si="6"/>
        <v>1</v>
      </c>
      <c r="AG27" s="170">
        <f t="shared" si="7"/>
        <v>0.63042012844783679</v>
      </c>
      <c r="AH27" s="170">
        <f t="shared" si="8"/>
        <v>0.10449368740413549</v>
      </c>
      <c r="AI27" s="170">
        <f t="shared" si="9"/>
        <v>0.22153143548767315</v>
      </c>
      <c r="AJ27" s="170">
        <f t="shared" si="10"/>
        <v>-3.8108826954715009E-3</v>
      </c>
      <c r="AK27" s="170">
        <f t="shared" si="11"/>
        <v>0.13518109298839392</v>
      </c>
      <c r="AL27" s="170">
        <f t="shared" si="12"/>
        <v>8.7815461632567829E-2</v>
      </c>
      <c r="AN27" s="185">
        <v>1982</v>
      </c>
      <c r="AO27" s="183">
        <v>-4.9586363470299766E-2</v>
      </c>
      <c r="AP27" s="202">
        <v>297841.00114181417</v>
      </c>
      <c r="AQ27" s="169">
        <f t="shared" si="27"/>
        <v>187764.96219685479</v>
      </c>
      <c r="AR27" s="169">
        <f t="shared" si="28"/>
        <v>31122.504469447493</v>
      </c>
      <c r="AS27" s="169">
        <f t="shared" si="29"/>
        <v>65981.144530031786</v>
      </c>
      <c r="AT27" s="169">
        <v>-1135.0371172532905</v>
      </c>
      <c r="AU27" s="169">
        <f t="shared" si="30"/>
        <v>40262.472071107921</v>
      </c>
      <c r="AV27" s="169">
        <f t="shared" si="31"/>
        <v>26155.045008374575</v>
      </c>
      <c r="AW27" s="205">
        <f t="shared" si="32"/>
        <v>0</v>
      </c>
      <c r="AY27" s="185">
        <v>1982</v>
      </c>
      <c r="AZ27" s="183">
        <v>-4.9586363470299766E-2</v>
      </c>
      <c r="BA27" s="174">
        <f t="shared" si="33"/>
        <v>-0.62790260989890045</v>
      </c>
      <c r="BB27" s="174">
        <f t="shared" si="34"/>
        <v>-1.5880609244462238</v>
      </c>
      <c r="BC27" s="174">
        <f t="shared" si="35"/>
        <v>0.20653121548000952</v>
      </c>
      <c r="BD27" s="174">
        <f t="shared" si="36"/>
        <v>-4.4425189404261722</v>
      </c>
      <c r="BE27" s="174">
        <f t="shared" si="37"/>
        <v>-2.5909980607619691</v>
      </c>
      <c r="BF27" s="174">
        <f t="shared" si="38"/>
        <v>2.4721017296835051</v>
      </c>
      <c r="BG27" s="174">
        <f t="shared" si="39"/>
        <v>-5.3150423705719554</v>
      </c>
      <c r="BH27" s="174"/>
      <c r="BI27" s="185">
        <v>1982</v>
      </c>
      <c r="BJ27" s="214">
        <f t="shared" si="63"/>
        <v>0</v>
      </c>
      <c r="BK27" s="180">
        <v>-4.9586363470299766E-2</v>
      </c>
      <c r="BL27" s="174">
        <f t="shared" si="64"/>
        <v>-4.9586363470299766E-2</v>
      </c>
      <c r="BM27" s="174">
        <f t="shared" si="40"/>
        <v>-0.12541143319224368</v>
      </c>
      <c r="BN27" s="174">
        <f t="shared" si="41"/>
        <v>1.6310064263634107E-2</v>
      </c>
      <c r="BO27" s="174">
        <f t="shared" si="42"/>
        <v>-0.35083204852283389</v>
      </c>
      <c r="BP27" s="174">
        <f t="shared" si="43"/>
        <v>-0.20461480740217408</v>
      </c>
      <c r="BQ27" s="174">
        <f t="shared" si="44"/>
        <v>0.19522539478436202</v>
      </c>
      <c r="BR27" s="174">
        <f t="shared" si="45"/>
        <v>-0.41973646659895575</v>
      </c>
      <c r="BS27" s="170">
        <v>7.897142437150273E-2</v>
      </c>
      <c r="BU27" s="185">
        <v>1982</v>
      </c>
      <c r="BV27" s="180">
        <v>-4.9586363470299766E-2</v>
      </c>
      <c r="BW27" s="174">
        <f t="shared" si="46"/>
        <v>-4.9586363470299766E-2</v>
      </c>
      <c r="BX27" s="174">
        <f t="shared" si="47"/>
        <v>-0.19524080946377842</v>
      </c>
      <c r="BY27" s="174">
        <f t="shared" si="48"/>
        <v>0.16026041672920438</v>
      </c>
      <c r="BZ27" s="174">
        <f t="shared" si="49"/>
        <v>-1.3260681574723445</v>
      </c>
      <c r="CA27" s="174">
        <f t="shared" si="50"/>
        <v>-9.2489518554221224</v>
      </c>
      <c r="CB27" s="174">
        <f t="shared" si="51"/>
        <v>1.7810704559924981</v>
      </c>
      <c r="CC27" s="174">
        <f t="shared" si="52"/>
        <v>-2.9892674702447368</v>
      </c>
      <c r="CE27" s="185">
        <v>1982</v>
      </c>
      <c r="CF27" s="202">
        <v>297841.00114181417</v>
      </c>
      <c r="CG27" s="180">
        <f t="shared" si="65"/>
        <v>-4.9586363470299766E-2</v>
      </c>
      <c r="CH27" s="169">
        <f t="shared" si="53"/>
        <v>187768.45958315925</v>
      </c>
      <c r="CI27" s="169">
        <f t="shared" si="15"/>
        <v>37068.216407035965</v>
      </c>
      <c r="CJ27" s="169">
        <f t="shared" si="16"/>
        <v>77757.154505729311</v>
      </c>
      <c r="CK27" s="169">
        <v>-2109.6389114961494</v>
      </c>
      <c r="CL27" s="169">
        <f t="shared" si="17"/>
        <v>24294.09548048555</v>
      </c>
      <c r="CM27" s="169">
        <f t="shared" si="18"/>
        <v>26937.285923099716</v>
      </c>
      <c r="CN27" s="181">
        <f t="shared" si="54"/>
        <v>0</v>
      </c>
      <c r="CO27" s="181"/>
      <c r="CP27" s="185">
        <v>1982</v>
      </c>
      <c r="CQ27" s="170">
        <f t="shared" si="55"/>
        <v>1</v>
      </c>
      <c r="CR27" s="170">
        <f t="shared" si="56"/>
        <v>-1.6648602200571334E-7</v>
      </c>
      <c r="CS27" s="170">
        <f t="shared" si="57"/>
        <v>0.63043187090871711</v>
      </c>
      <c r="CT27" s="170">
        <f t="shared" si="58"/>
        <v>0.12445639205122831</v>
      </c>
      <c r="CU27" s="170">
        <f t="shared" si="59"/>
        <v>0.2610693430643754</v>
      </c>
      <c r="CV27" s="170">
        <f t="shared" si="60"/>
        <v>-7.0831044195008757E-3</v>
      </c>
      <c r="CW27" s="170">
        <f t="shared" si="61"/>
        <v>8.1567330848844904E-2</v>
      </c>
      <c r="CX27" s="170">
        <f t="shared" si="62"/>
        <v>9.0441832453664717E-2</v>
      </c>
      <c r="CY27" s="170"/>
    </row>
    <row r="28" spans="1:103" x14ac:dyDescent="0.3">
      <c r="A28" s="185">
        <v>1982</v>
      </c>
      <c r="B28" s="186">
        <v>4831689</v>
      </c>
      <c r="C28" s="186">
        <v>3045994</v>
      </c>
      <c r="D28" s="186">
        <v>504881</v>
      </c>
      <c r="E28" s="186">
        <v>1070371</v>
      </c>
      <c r="F28" s="171">
        <v>-18413</v>
      </c>
      <c r="G28" s="171">
        <v>653153</v>
      </c>
      <c r="H28" s="171">
        <v>424297</v>
      </c>
      <c r="I28" s="171"/>
      <c r="J28" s="185">
        <v>1983</v>
      </c>
      <c r="K28" s="183">
        <v>-4.6241279577018624</v>
      </c>
      <c r="L28" s="184">
        <f t="shared" si="20"/>
        <v>-4.1962965745518837</v>
      </c>
      <c r="M28" s="184">
        <f t="shared" si="21"/>
        <v>-5.3591372799815069</v>
      </c>
      <c r="N28" s="184">
        <f t="shared" si="22"/>
        <v>2.7230178992673437</v>
      </c>
      <c r="O28" s="184">
        <f t="shared" si="23"/>
        <v>-28.280287862806453</v>
      </c>
      <c r="P28" s="184">
        <f t="shared" si="24"/>
        <v>-71.259436267854227</v>
      </c>
      <c r="Q28" s="184">
        <f t="shared" si="25"/>
        <v>14.228059887958878</v>
      </c>
      <c r="R28" s="184">
        <f t="shared" si="26"/>
        <v>-33.794959662689109</v>
      </c>
      <c r="S28" s="184"/>
      <c r="T28" s="185">
        <v>1983</v>
      </c>
      <c r="U28" s="183">
        <v>-4.6241279577018624</v>
      </c>
      <c r="V28" s="202">
        <v>284068.45213851641</v>
      </c>
      <c r="W28" s="169">
        <f t="shared" si="0"/>
        <v>170465.22281627814</v>
      </c>
      <c r="X28" s="169">
        <f t="shared" si="1"/>
        <v>42393.585233496946</v>
      </c>
      <c r="Y28" s="169">
        <f t="shared" si="2"/>
        <v>49092.356913453717</v>
      </c>
      <c r="Z28" s="169">
        <v>5067.687643617217</v>
      </c>
      <c r="AA28" s="169">
        <f t="shared" si="3"/>
        <v>31113.134782196568</v>
      </c>
      <c r="AB28" s="169">
        <f t="shared" si="4"/>
        <v>14017.818065631118</v>
      </c>
      <c r="AC28" s="196">
        <f t="shared" si="5"/>
        <v>45.717184895009268</v>
      </c>
      <c r="AE28" s="185">
        <v>1983</v>
      </c>
      <c r="AF28" s="170">
        <f t="shared" si="6"/>
        <v>1</v>
      </c>
      <c r="AG28" s="170">
        <f t="shared" si="7"/>
        <v>0.62276825111251244</v>
      </c>
      <c r="AH28" s="170">
        <f t="shared" si="8"/>
        <v>0.11204062617400064</v>
      </c>
      <c r="AI28" s="170">
        <f t="shared" si="9"/>
        <v>0.16584088312284223</v>
      </c>
      <c r="AJ28" s="170">
        <f t="shared" si="10"/>
        <v>-1.1432430383044746E-3</v>
      </c>
      <c r="AK28" s="170">
        <f t="shared" si="11"/>
        <v>0.16117825755675655</v>
      </c>
      <c r="AL28" s="170">
        <f t="shared" si="12"/>
        <v>6.0684774927807397E-2</v>
      </c>
      <c r="AN28" s="185">
        <v>1983</v>
      </c>
      <c r="AO28" s="183">
        <v>-4.6241279577018624</v>
      </c>
      <c r="AP28" s="202">
        <v>284068.45213851641</v>
      </c>
      <c r="AQ28" s="169">
        <f t="shared" si="27"/>
        <v>176908.81313454232</v>
      </c>
      <c r="AR28" s="169">
        <f t="shared" si="28"/>
        <v>31827.207253878511</v>
      </c>
      <c r="AS28" s="169">
        <f t="shared" si="29"/>
        <v>47110.162969990401</v>
      </c>
      <c r="AT28" s="169">
        <v>-324.7592803092557</v>
      </c>
      <c r="AU28" s="169">
        <f t="shared" si="30"/>
        <v>45785.658142530971</v>
      </c>
      <c r="AV28" s="169">
        <f t="shared" si="31"/>
        <v>17238.630082116495</v>
      </c>
      <c r="AW28" s="205">
        <f t="shared" si="32"/>
        <v>0</v>
      </c>
      <c r="AY28" s="185">
        <v>1983</v>
      </c>
      <c r="AZ28" s="183">
        <v>-4.6241279577018624</v>
      </c>
      <c r="BA28" s="174">
        <f t="shared" si="33"/>
        <v>-4.1962965745518837</v>
      </c>
      <c r="BB28" s="174">
        <f t="shared" si="34"/>
        <v>-3.3785080124155322</v>
      </c>
      <c r="BC28" s="174">
        <f t="shared" si="35"/>
        <v>0.28453818116190754</v>
      </c>
      <c r="BD28" s="174">
        <f t="shared" si="36"/>
        <v>-6.264972766252134</v>
      </c>
      <c r="BE28" s="174">
        <f t="shared" si="37"/>
        <v>0.27156135256221997</v>
      </c>
      <c r="BF28" s="174">
        <f t="shared" si="38"/>
        <v>1.9233646867586067</v>
      </c>
      <c r="BG28" s="174">
        <f t="shared" si="39"/>
        <v>-2.967719983633053</v>
      </c>
      <c r="BH28" s="174"/>
      <c r="BI28" s="185">
        <v>1983</v>
      </c>
      <c r="BJ28" s="214">
        <f t="shared" si="63"/>
        <v>0</v>
      </c>
      <c r="BK28" s="180">
        <v>-4.6241279577018624</v>
      </c>
      <c r="BL28" s="174">
        <f t="shared" si="64"/>
        <v>-4.6241279577018615</v>
      </c>
      <c r="BM28" s="174">
        <f t="shared" si="40"/>
        <v>-3.7229621591268844</v>
      </c>
      <c r="BN28" s="174">
        <f t="shared" si="41"/>
        <v>0.31354813349552674</v>
      </c>
      <c r="BO28" s="174">
        <f t="shared" si="42"/>
        <v>-6.9037150277589632</v>
      </c>
      <c r="BP28" s="174">
        <f t="shared" si="43"/>
        <v>0.29924825862633248</v>
      </c>
      <c r="BQ28" s="174">
        <f t="shared" si="44"/>
        <v>2.1194604010672751</v>
      </c>
      <c r="BR28" s="174">
        <f t="shared" si="45"/>
        <v>-3.2702924359948513</v>
      </c>
      <c r="BS28" s="170">
        <v>1.1019545152610362</v>
      </c>
      <c r="BU28" s="185">
        <v>1983</v>
      </c>
      <c r="BV28" s="180">
        <v>-4.6241279577018624</v>
      </c>
      <c r="BW28" s="174">
        <f t="shared" si="46"/>
        <v>-4.6241279577018615</v>
      </c>
      <c r="BX28" s="174">
        <f t="shared" si="47"/>
        <v>-5.9055255235793691</v>
      </c>
      <c r="BY28" s="174">
        <f t="shared" si="48"/>
        <v>3.0006418692342711</v>
      </c>
      <c r="BZ28" s="174">
        <f t="shared" si="49"/>
        <v>-31.163590903301451</v>
      </c>
      <c r="CA28" s="174">
        <f t="shared" si="50"/>
        <v>-78.524657550318011</v>
      </c>
      <c r="CB28" s="174">
        <f t="shared" si="51"/>
        <v>15.678674836940717</v>
      </c>
      <c r="CC28" s="174">
        <f t="shared" si="52"/>
        <v>-37.240508393364848</v>
      </c>
      <c r="CE28" s="185">
        <v>1983</v>
      </c>
      <c r="CF28" s="202">
        <v>284068.45213851641</v>
      </c>
      <c r="CG28" s="180">
        <f t="shared" si="65"/>
        <v>-4.6241279577018624</v>
      </c>
      <c r="CH28" s="169">
        <f t="shared" si="53"/>
        <v>176679.74527724396</v>
      </c>
      <c r="CI28" s="169">
        <f t="shared" si="15"/>
        <v>38180.500828723852</v>
      </c>
      <c r="CJ28" s="169">
        <f t="shared" si="16"/>
        <v>53525.2329775158</v>
      </c>
      <c r="CK28" s="169">
        <v>18740.580732465547</v>
      </c>
      <c r="CL28" s="169">
        <f t="shared" si="17"/>
        <v>28103.087715446789</v>
      </c>
      <c r="CM28" s="169">
        <f t="shared" si="18"/>
        <v>31160.695392879526</v>
      </c>
      <c r="CN28" s="181">
        <f t="shared" si="54"/>
        <v>0</v>
      </c>
      <c r="CO28" s="181"/>
      <c r="CP28" s="185">
        <v>1983</v>
      </c>
      <c r="CQ28" s="170">
        <f t="shared" si="55"/>
        <v>1</v>
      </c>
      <c r="CR28" s="170">
        <f t="shared" si="56"/>
        <v>-1.6278217179312337E-5</v>
      </c>
      <c r="CS28" s="170">
        <f t="shared" si="57"/>
        <v>0.62196186851150947</v>
      </c>
      <c r="CT28" s="170">
        <f t="shared" si="58"/>
        <v>0.13440598750510463</v>
      </c>
      <c r="CU28" s="170">
        <f t="shared" si="59"/>
        <v>0.1884237146876698</v>
      </c>
      <c r="CV28" s="170">
        <f t="shared" si="60"/>
        <v>6.597205916877856E-2</v>
      </c>
      <c r="CW28" s="170">
        <f t="shared" si="61"/>
        <v>9.8930689078220002E-2</v>
      </c>
      <c r="CX28" s="170">
        <f t="shared" si="62"/>
        <v>0.10969431895128243</v>
      </c>
      <c r="CY28" s="170"/>
    </row>
    <row r="29" spans="1:103" x14ac:dyDescent="0.3">
      <c r="A29" s="185">
        <v>1983</v>
      </c>
      <c r="B29" s="186">
        <v>4628937</v>
      </c>
      <c r="C29" s="186">
        <v>2882755</v>
      </c>
      <c r="D29" s="186">
        <v>518629</v>
      </c>
      <c r="E29" s="186">
        <v>767667</v>
      </c>
      <c r="F29" s="171">
        <v>-5292</v>
      </c>
      <c r="G29" s="171">
        <v>746084</v>
      </c>
      <c r="H29" s="171">
        <v>280906</v>
      </c>
      <c r="I29" s="171"/>
      <c r="J29" s="185">
        <v>1984</v>
      </c>
      <c r="K29" s="183">
        <v>3.5134133492427777</v>
      </c>
      <c r="L29" s="183">
        <f>K29</f>
        <v>3.5134133492427777</v>
      </c>
      <c r="M29" s="184">
        <f t="shared" ref="M29:M38" si="66">((C30/C29)-1)*100</f>
        <v>3.256884473359678</v>
      </c>
      <c r="N29" s="184">
        <f t="shared" ref="N29:N38" si="67">((D30/D29)-1)*100</f>
        <v>6.5871750326341072</v>
      </c>
      <c r="O29" s="184">
        <f t="shared" ref="O29:O38" si="68">((E30/E29)-1)*100</f>
        <v>6.4271357242137617</v>
      </c>
      <c r="P29" s="184">
        <f t="shared" ref="P29:P38" si="69">((F30/F29)-1)*100</f>
        <v>59.259259259259252</v>
      </c>
      <c r="Q29" s="184">
        <f t="shared" ref="Q29:Q38" si="70">((G30/G29)-1)*100</f>
        <v>5.7497547193077425</v>
      </c>
      <c r="R29" s="184">
        <f t="shared" ref="R29:R38" si="71">((H30/H29)-1)*100</f>
        <v>17.813432251358098</v>
      </c>
      <c r="S29" s="184"/>
      <c r="T29" s="185">
        <v>1984</v>
      </c>
      <c r="U29" s="183">
        <v>3.5134133492427777</v>
      </c>
      <c r="V29" s="202">
        <v>294048.95105693839</v>
      </c>
      <c r="W29" s="169">
        <f t="shared" si="0"/>
        <v>176017.07819065949</v>
      </c>
      <c r="X29" s="169">
        <f t="shared" si="1"/>
        <v>45186.124895436318</v>
      </c>
      <c r="Y29" s="169">
        <f t="shared" si="2"/>
        <v>52247.589322496824</v>
      </c>
      <c r="Z29" s="169">
        <v>4236.9010109211085</v>
      </c>
      <c r="AA29" s="169">
        <f t="shared" si="3"/>
        <v>32902.063717660494</v>
      </c>
      <c r="AB29" s="169">
        <f t="shared" si="4"/>
        <v>16514.872589870953</v>
      </c>
      <c r="AC29" s="196">
        <f t="shared" si="5"/>
        <v>25.93349036492873</v>
      </c>
      <c r="AE29" s="185">
        <v>1984</v>
      </c>
      <c r="AF29" s="170">
        <f t="shared" si="6"/>
        <v>1</v>
      </c>
      <c r="AG29" s="170">
        <f t="shared" si="7"/>
        <v>0.62064469719873649</v>
      </c>
      <c r="AH29" s="170">
        <f t="shared" si="8"/>
        <v>0.11525984925094609</v>
      </c>
      <c r="AI29" s="170">
        <f t="shared" si="9"/>
        <v>0.17034976699575693</v>
      </c>
      <c r="AJ29" s="170">
        <f t="shared" si="10"/>
        <v>-1.757279427862512E-3</v>
      </c>
      <c r="AK29" s="170">
        <f t="shared" si="11"/>
        <v>0.16450662524369011</v>
      </c>
      <c r="AL29" s="170">
        <f t="shared" si="12"/>
        <v>6.9003659261267086E-2</v>
      </c>
      <c r="AN29" s="179">
        <v>1984</v>
      </c>
      <c r="AO29" s="183">
        <v>3.5134133492427777</v>
      </c>
      <c r="AP29" s="202">
        <v>294048.95105693839</v>
      </c>
      <c r="AQ29" s="169">
        <f t="shared" si="27"/>
        <v>182499.92219033962</v>
      </c>
      <c r="AR29" s="169">
        <f t="shared" si="28"/>
        <v>33892.037771221541</v>
      </c>
      <c r="AS29" s="169">
        <f t="shared" si="29"/>
        <v>50091.170297896191</v>
      </c>
      <c r="AT29" s="169">
        <v>-516.7261724768905</v>
      </c>
      <c r="AU29" s="169">
        <f t="shared" si="30"/>
        <v>48373.000594823941</v>
      </c>
      <c r="AV29" s="169">
        <f t="shared" si="31"/>
        <v>20290.453624865979</v>
      </c>
      <c r="AW29" s="205">
        <f t="shared" si="32"/>
        <v>0</v>
      </c>
      <c r="AY29" s="185">
        <v>1984</v>
      </c>
      <c r="AZ29" s="183">
        <v>3.5134133492427777</v>
      </c>
      <c r="BA29" s="174">
        <f t="shared" si="33"/>
        <v>3.5134133492427777</v>
      </c>
      <c r="BB29" s="174">
        <f t="shared" si="34"/>
        <v>2.0282842475497027</v>
      </c>
      <c r="BC29" s="174">
        <f t="shared" si="35"/>
        <v>0.73803121537406846</v>
      </c>
      <c r="BD29" s="174">
        <f t="shared" si="36"/>
        <v>1.0658818644539785</v>
      </c>
      <c r="BE29" s="174">
        <f t="shared" si="37"/>
        <v>-6.774773560322811E-2</v>
      </c>
      <c r="BF29" s="174">
        <f t="shared" si="38"/>
        <v>0.92673544703675981</v>
      </c>
      <c r="BG29" s="174">
        <f t="shared" si="39"/>
        <v>1.0810041268654116</v>
      </c>
      <c r="BH29" s="174"/>
      <c r="BI29" s="185">
        <v>1984</v>
      </c>
      <c r="BJ29" s="214">
        <f t="shared" si="63"/>
        <v>0</v>
      </c>
      <c r="BK29" s="180">
        <v>3.5134133492427777</v>
      </c>
      <c r="BL29" s="174">
        <f t="shared" si="64"/>
        <v>3.5134133492427786</v>
      </c>
      <c r="BM29" s="174">
        <f t="shared" si="40"/>
        <v>1.9739179628975938</v>
      </c>
      <c r="BN29" s="174">
        <f t="shared" si="41"/>
        <v>0.71824897075739758</v>
      </c>
      <c r="BO29" s="174">
        <f t="shared" si="42"/>
        <v>1.0373118861984996</v>
      </c>
      <c r="BP29" s="174">
        <f t="shared" si="43"/>
        <v>-6.5931820164950444E-2</v>
      </c>
      <c r="BQ29" s="174">
        <f t="shared" si="44"/>
        <v>0.90189515989669755</v>
      </c>
      <c r="BR29" s="174">
        <f t="shared" si="45"/>
        <v>1.05202881034246</v>
      </c>
      <c r="BS29" s="170">
        <v>0.97319592423113932</v>
      </c>
      <c r="BU29" s="185">
        <v>1984</v>
      </c>
      <c r="BV29" s="180">
        <v>3.5134133492427777</v>
      </c>
      <c r="BW29" s="174">
        <f t="shared" si="46"/>
        <v>3.5134133492427786</v>
      </c>
      <c r="BX29" s="174">
        <f t="shared" si="47"/>
        <v>3.1695866951653189</v>
      </c>
      <c r="BY29" s="174">
        <f t="shared" si="48"/>
        <v>6.4106118939566352</v>
      </c>
      <c r="BZ29" s="174">
        <f t="shared" si="49"/>
        <v>6.2548622912851854</v>
      </c>
      <c r="CA29" s="174">
        <f t="shared" si="50"/>
        <v>57.670869584067503</v>
      </c>
      <c r="CB29" s="174">
        <f t="shared" si="51"/>
        <v>5.595637858159054</v>
      </c>
      <c r="CC29" s="174">
        <f t="shared" si="52"/>
        <v>17.335959663589229</v>
      </c>
      <c r="CE29" s="185">
        <v>1984</v>
      </c>
      <c r="CF29" s="202">
        <v>294048.95105693839</v>
      </c>
      <c r="CG29" s="180">
        <f t="shared" si="65"/>
        <v>3.5134133492427777</v>
      </c>
      <c r="CH29" s="169">
        <f t="shared" si="53"/>
        <v>182279.76297660347</v>
      </c>
      <c r="CI29" s="169">
        <f t="shared" si="15"/>
        <v>40628.104556022241</v>
      </c>
      <c r="CJ29" s="169">
        <f t="shared" si="16"/>
        <v>56873.162591348977</v>
      </c>
      <c r="CK29" s="169">
        <v>17496.621263148845</v>
      </c>
      <c r="CL29" s="169">
        <f t="shared" si="17"/>
        <v>29675.634730963979</v>
      </c>
      <c r="CM29" s="169">
        <f t="shared" si="18"/>
        <v>32904.335061149119</v>
      </c>
      <c r="CN29" s="181">
        <f t="shared" si="54"/>
        <v>0</v>
      </c>
      <c r="CO29" s="181"/>
      <c r="CP29" s="185">
        <v>1984</v>
      </c>
      <c r="CQ29" s="170">
        <f t="shared" si="55"/>
        <v>1</v>
      </c>
      <c r="CR29" s="170">
        <f t="shared" si="56"/>
        <v>1.1948396131372206E-5</v>
      </c>
      <c r="CS29" s="170">
        <f t="shared" si="57"/>
        <v>0.61989598099708099</v>
      </c>
      <c r="CT29" s="170">
        <f t="shared" si="58"/>
        <v>0.13816782685327514</v>
      </c>
      <c r="CU29" s="170">
        <f t="shared" si="59"/>
        <v>0.19341392780665387</v>
      </c>
      <c r="CV29" s="170">
        <f t="shared" si="60"/>
        <v>5.950241005879621E-2</v>
      </c>
      <c r="CW29" s="170">
        <f t="shared" si="61"/>
        <v>0.10092072977746387</v>
      </c>
      <c r="CX29" s="170">
        <f t="shared" si="62"/>
        <v>0.11190087549327005</v>
      </c>
      <c r="CY29" s="170"/>
    </row>
    <row r="30" spans="1:103" x14ac:dyDescent="0.3">
      <c r="A30" s="185">
        <v>1984</v>
      </c>
      <c r="B30" s="186">
        <v>4796050</v>
      </c>
      <c r="C30" s="186">
        <v>2976643</v>
      </c>
      <c r="D30" s="186">
        <v>552792</v>
      </c>
      <c r="E30" s="186">
        <v>817006</v>
      </c>
      <c r="F30" s="171">
        <v>-8428</v>
      </c>
      <c r="G30" s="171">
        <v>788982</v>
      </c>
      <c r="H30" s="171">
        <v>330945</v>
      </c>
      <c r="I30" s="171"/>
      <c r="J30" s="185">
        <v>1985</v>
      </c>
      <c r="K30" s="183">
        <v>1.9192157838943125</v>
      </c>
      <c r="L30" s="184">
        <f t="shared" ref="L30:L38" si="72">((B31/B30)-1)*100</f>
        <v>2.5933841390310741</v>
      </c>
      <c r="M30" s="184">
        <f t="shared" si="66"/>
        <v>3.2948862191401584</v>
      </c>
      <c r="N30" s="184">
        <f t="shared" si="67"/>
        <v>0.90576564060260711</v>
      </c>
      <c r="O30" s="184">
        <f t="shared" si="68"/>
        <v>7.8523291138620666</v>
      </c>
      <c r="P30" s="184">
        <f t="shared" si="69"/>
        <v>-340.29425723777882</v>
      </c>
      <c r="Q30" s="184">
        <f t="shared" si="70"/>
        <v>-4.4595440707139051</v>
      </c>
      <c r="R30" s="184">
        <f t="shared" si="71"/>
        <v>10.984604692622636</v>
      </c>
      <c r="S30" s="184"/>
      <c r="T30" s="185">
        <v>1985</v>
      </c>
      <c r="U30" s="183">
        <v>1.9192157838943125</v>
      </c>
      <c r="V30" s="202">
        <v>299692.38493799878</v>
      </c>
      <c r="W30" s="169">
        <f t="shared" si="0"/>
        <v>181816.64064329668</v>
      </c>
      <c r="X30" s="169">
        <f t="shared" si="1"/>
        <v>45595.405289058959</v>
      </c>
      <c r="Y30" s="169">
        <f t="shared" si="2"/>
        <v>56350.241990158334</v>
      </c>
      <c r="Z30" s="169">
        <v>2737.4894376973389</v>
      </c>
      <c r="AA30" s="169">
        <f t="shared" si="3"/>
        <v>31434.781685997055</v>
      </c>
      <c r="AB30" s="169">
        <f t="shared" si="4"/>
        <v>18328.966059358569</v>
      </c>
      <c r="AC30" s="196">
        <f t="shared" si="5"/>
        <v>-86.79195114900358</v>
      </c>
      <c r="AE30" s="185">
        <v>1985</v>
      </c>
      <c r="AF30" s="170">
        <f t="shared" si="6"/>
        <v>1</v>
      </c>
      <c r="AG30" s="170">
        <f t="shared" si="7"/>
        <v>0.62488847519424118</v>
      </c>
      <c r="AH30" s="170">
        <f t="shared" si="8"/>
        <v>0.11336387266966505</v>
      </c>
      <c r="AI30" s="170">
        <f t="shared" si="9"/>
        <v>0.17908190950790887</v>
      </c>
      <c r="AJ30" s="170">
        <f t="shared" si="10"/>
        <v>4.1159004395957266E-3</v>
      </c>
      <c r="AK30" s="170">
        <f t="shared" si="11"/>
        <v>0.15319738315553721</v>
      </c>
      <c r="AL30" s="170">
        <f t="shared" si="12"/>
        <v>7.4647540966948006E-2</v>
      </c>
      <c r="AN30" s="179">
        <v>1985</v>
      </c>
      <c r="AO30" s="183">
        <v>1.9192157838943125</v>
      </c>
      <c r="AP30" s="202">
        <v>299692.38493799878</v>
      </c>
      <c r="AQ30" s="169">
        <f t="shared" si="27"/>
        <v>187274.31745123162</v>
      </c>
      <c r="AR30" s="169">
        <f t="shared" si="28"/>
        <v>33974.289366179539</v>
      </c>
      <c r="AS30" s="169">
        <f t="shared" si="29"/>
        <v>53669.484559676086</v>
      </c>
      <c r="AT30" s="169">
        <v>1233.5040189098218</v>
      </c>
      <c r="AU30" s="169">
        <f t="shared" si="30"/>
        <v>45912.089124143349</v>
      </c>
      <c r="AV30" s="169">
        <f t="shared" si="31"/>
        <v>22371.299582141615</v>
      </c>
      <c r="AW30" s="205">
        <f t="shared" si="32"/>
        <v>0</v>
      </c>
      <c r="AY30" s="185">
        <v>1985</v>
      </c>
      <c r="AZ30" s="183">
        <v>1.9192157838943125</v>
      </c>
      <c r="BA30" s="174">
        <f t="shared" si="33"/>
        <v>2.5933841390310741</v>
      </c>
      <c r="BB30" s="174">
        <f t="shared" si="34"/>
        <v>2.0449536597825335</v>
      </c>
      <c r="BC30" s="174">
        <f t="shared" si="35"/>
        <v>0.10439841119254312</v>
      </c>
      <c r="BD30" s="174">
        <f t="shared" si="36"/>
        <v>1.3376424349204015</v>
      </c>
      <c r="BE30" s="174">
        <f t="shared" si="37"/>
        <v>0.59799209766370243</v>
      </c>
      <c r="BF30" s="174">
        <f t="shared" si="38"/>
        <v>-0.73362454519865272</v>
      </c>
      <c r="BG30" s="174">
        <f t="shared" si="39"/>
        <v>0.7579779193294478</v>
      </c>
      <c r="BH30" s="174"/>
      <c r="BI30" s="185">
        <v>1985</v>
      </c>
      <c r="BJ30" s="214">
        <f t="shared" si="63"/>
        <v>0</v>
      </c>
      <c r="BK30" s="180">
        <v>1.9192157838943125</v>
      </c>
      <c r="BL30" s="174">
        <f t="shared" si="64"/>
        <v>1.9192157838943111</v>
      </c>
      <c r="BM30" s="174">
        <f t="shared" si="40"/>
        <v>1.5133536455780878</v>
      </c>
      <c r="BN30" s="174">
        <f t="shared" si="41"/>
        <v>7.7259313635301002E-2</v>
      </c>
      <c r="BO30" s="174">
        <f t="shared" si="42"/>
        <v>0.98991292329920688</v>
      </c>
      <c r="BP30" s="174">
        <f t="shared" si="43"/>
        <v>0.44253986719801247</v>
      </c>
      <c r="BQ30" s="174">
        <f t="shared" si="44"/>
        <v>-0.54291371085641782</v>
      </c>
      <c r="BR30" s="174">
        <f t="shared" si="45"/>
        <v>0.56093625495987931</v>
      </c>
      <c r="BS30" s="170">
        <v>0.7400430021182105</v>
      </c>
      <c r="BU30" s="185">
        <v>1985</v>
      </c>
      <c r="BV30" s="180">
        <v>1.9192157838943125</v>
      </c>
      <c r="BW30" s="174">
        <f t="shared" si="46"/>
        <v>1.9192157838943111</v>
      </c>
      <c r="BX30" s="174">
        <f t="shared" si="47"/>
        <v>2.4383574892504032</v>
      </c>
      <c r="BY30" s="174">
        <f t="shared" si="48"/>
        <v>0.67030552388707754</v>
      </c>
      <c r="BZ30" s="174">
        <f t="shared" si="49"/>
        <v>5.8110612110427109</v>
      </c>
      <c r="CA30" s="174">
        <f t="shared" si="50"/>
        <v>-251.8323837298324</v>
      </c>
      <c r="CB30" s="174">
        <f t="shared" si="51"/>
        <v>-3.3002543821695842</v>
      </c>
      <c r="CC30" s="174">
        <f t="shared" si="52"/>
        <v>8.1290798338102377</v>
      </c>
      <c r="CE30" s="185">
        <v>1985</v>
      </c>
      <c r="CF30" s="202">
        <v>299692.38493799878</v>
      </c>
      <c r="CG30" s="180">
        <f t="shared" si="65"/>
        <v>1.9192157838943125</v>
      </c>
      <c r="CH30" s="169">
        <f t="shared" si="53"/>
        <v>186724.39522853136</v>
      </c>
      <c r="CI30" s="169">
        <f t="shared" si="15"/>
        <v>40900.436985111875</v>
      </c>
      <c r="CJ30" s="169">
        <f t="shared" si="16"/>
        <v>60178.096882188111</v>
      </c>
      <c r="CK30" s="169">
        <v>15011.600848218484</v>
      </c>
      <c r="CL30" s="169">
        <f t="shared" si="17"/>
        <v>28696.263295318699</v>
      </c>
      <c r="CM30" s="169">
        <f t="shared" si="18"/>
        <v>31818.408301369778</v>
      </c>
      <c r="CN30" s="181">
        <f t="shared" si="54"/>
        <v>0</v>
      </c>
      <c r="CO30" s="181"/>
      <c r="CP30" s="185">
        <v>1985</v>
      </c>
      <c r="CQ30" s="170">
        <f t="shared" si="55"/>
        <v>1</v>
      </c>
      <c r="CR30" s="170">
        <f t="shared" si="56"/>
        <v>6.4039524537514201E-6</v>
      </c>
      <c r="CS30" s="170">
        <f t="shared" si="57"/>
        <v>0.62305351958529553</v>
      </c>
      <c r="CT30" s="170">
        <f t="shared" si="58"/>
        <v>0.13647472889100426</v>
      </c>
      <c r="CU30" s="170">
        <f t="shared" si="59"/>
        <v>0.2007995528302727</v>
      </c>
      <c r="CV30" s="170">
        <f t="shared" si="60"/>
        <v>5.0090030987354338E-2</v>
      </c>
      <c r="CW30" s="170">
        <f t="shared" si="61"/>
        <v>9.5752393913030073E-2</v>
      </c>
      <c r="CX30" s="170">
        <f t="shared" si="62"/>
        <v>0.10617022620695706</v>
      </c>
      <c r="CY30" s="170"/>
    </row>
    <row r="31" spans="1:103" x14ac:dyDescent="0.3">
      <c r="A31" s="185">
        <v>1985</v>
      </c>
      <c r="B31" s="186">
        <v>4920430</v>
      </c>
      <c r="C31" s="186">
        <v>3074720</v>
      </c>
      <c r="D31" s="186">
        <v>557799</v>
      </c>
      <c r="E31" s="186">
        <v>881160</v>
      </c>
      <c r="F31" s="171">
        <v>20252</v>
      </c>
      <c r="G31" s="171">
        <v>753797</v>
      </c>
      <c r="H31" s="171">
        <v>367298</v>
      </c>
      <c r="I31" s="171"/>
      <c r="J31" s="185">
        <v>1986</v>
      </c>
      <c r="K31" s="183">
        <v>-3.9299599056659362</v>
      </c>
      <c r="L31" s="184">
        <f t="shared" si="72"/>
        <v>-3.7539198809860119</v>
      </c>
      <c r="M31" s="184">
        <f t="shared" si="66"/>
        <v>-2.5835523234636004</v>
      </c>
      <c r="N31" s="184">
        <f t="shared" si="67"/>
        <v>1.4802823239195462</v>
      </c>
      <c r="O31" s="184">
        <f t="shared" si="68"/>
        <v>-11.798311316900445</v>
      </c>
      <c r="P31" s="184">
        <f t="shared" si="69"/>
        <v>-351.96523800118507</v>
      </c>
      <c r="Q31" s="184">
        <f t="shared" si="70"/>
        <v>4.491527559807218</v>
      </c>
      <c r="R31" s="184">
        <f t="shared" si="71"/>
        <v>-7.58403258389645</v>
      </c>
      <c r="S31" s="184"/>
      <c r="T31" s="179">
        <v>1986</v>
      </c>
      <c r="U31" s="183">
        <v>-3.9299599056659362</v>
      </c>
      <c r="V31" s="202">
        <v>287914.5943696014</v>
      </c>
      <c r="W31" s="169">
        <f t="shared" si="0"/>
        <v>177119.31259951333</v>
      </c>
      <c r="X31" s="169">
        <f t="shared" si="1"/>
        <v>46270.346014072376</v>
      </c>
      <c r="Y31" s="169">
        <f t="shared" si="2"/>
        <v>49701.865012332695</v>
      </c>
      <c r="Z31" s="169">
        <v>-1155.2839923758293</v>
      </c>
      <c r="AA31" s="169">
        <f t="shared" si="3"/>
        <v>32846.683568788845</v>
      </c>
      <c r="AB31" s="169">
        <f t="shared" si="4"/>
        <v>16938.891301125495</v>
      </c>
      <c r="AC31" s="196">
        <f t="shared" si="5"/>
        <v>-70.562468395510223</v>
      </c>
      <c r="AE31" s="185">
        <v>1986</v>
      </c>
      <c r="AF31" s="170">
        <f t="shared" si="6"/>
        <v>1</v>
      </c>
      <c r="AG31" s="170">
        <f t="shared" si="7"/>
        <v>0.63248721789142559</v>
      </c>
      <c r="AH31" s="170">
        <f t="shared" si="8"/>
        <v>0.11952900096944055</v>
      </c>
      <c r="AI31" s="170">
        <f t="shared" si="9"/>
        <v>0.1641139754643485</v>
      </c>
      <c r="AJ31" s="170">
        <f t="shared" si="10"/>
        <v>-1.0775128011130723E-2</v>
      </c>
      <c r="AK31" s="170">
        <f t="shared" si="11"/>
        <v>0.16632187580307201</v>
      </c>
      <c r="AL31" s="170">
        <f t="shared" si="12"/>
        <v>7.1676942117155973E-2</v>
      </c>
      <c r="AN31" s="179">
        <v>1986</v>
      </c>
      <c r="AO31" s="183">
        <v>-3.9299599056659362</v>
      </c>
      <c r="AP31" s="202">
        <v>287914.5943696014</v>
      </c>
      <c r="AQ31" s="169">
        <f t="shared" si="27"/>
        <v>182102.30078316751</v>
      </c>
      <c r="AR31" s="169">
        <f t="shared" si="28"/>
        <v>34414.143829520166</v>
      </c>
      <c r="AS31" s="169">
        <f t="shared" si="29"/>
        <v>47250.808676200613</v>
      </c>
      <c r="AT31" s="169">
        <v>-3102.3166106052813</v>
      </c>
      <c r="AU31" s="169">
        <f t="shared" si="30"/>
        <v>47886.495406632697</v>
      </c>
      <c r="AV31" s="169">
        <f t="shared" si="31"/>
        <v>20636.837715314359</v>
      </c>
      <c r="AW31" s="205">
        <f t="shared" si="32"/>
        <v>0</v>
      </c>
      <c r="AY31" s="185">
        <v>1986</v>
      </c>
      <c r="AZ31" s="183">
        <v>-3.9299599056659362</v>
      </c>
      <c r="BA31" s="174">
        <f t="shared" si="33"/>
        <v>-3.7539198809860119</v>
      </c>
      <c r="BB31" s="174">
        <f t="shared" si="34"/>
        <v>-1.6144320719937082</v>
      </c>
      <c r="BC31" s="174">
        <f t="shared" si="35"/>
        <v>0.1678105368839713</v>
      </c>
      <c r="BD31" s="174">
        <f t="shared" si="36"/>
        <v>-2.1128641195993025</v>
      </c>
      <c r="BE31" s="174">
        <f t="shared" si="37"/>
        <v>-1.4486538778114921</v>
      </c>
      <c r="BF31" s="174">
        <f t="shared" si="38"/>
        <v>0.68809026853344146</v>
      </c>
      <c r="BG31" s="174">
        <f t="shared" si="39"/>
        <v>-0.56612938300107885</v>
      </c>
      <c r="BH31" s="174"/>
      <c r="BI31" s="185">
        <v>1986</v>
      </c>
      <c r="BJ31" s="214">
        <f t="shared" si="63"/>
        <v>0</v>
      </c>
      <c r="BK31" s="180">
        <v>-3.9299599056659362</v>
      </c>
      <c r="BL31" s="174">
        <f t="shared" si="64"/>
        <v>-3.9299599056659367</v>
      </c>
      <c r="BM31" s="174">
        <f t="shared" si="40"/>
        <v>-1.6901408433069585</v>
      </c>
      <c r="BN31" s="174">
        <f t="shared" si="41"/>
        <v>0.17568000985920332</v>
      </c>
      <c r="BO31" s="174">
        <f t="shared" si="42"/>
        <v>-2.2119468553933044</v>
      </c>
      <c r="BP31" s="174">
        <f t="shared" si="43"/>
        <v>-1.5165884828344471</v>
      </c>
      <c r="BQ31" s="174">
        <f t="shared" si="44"/>
        <v>0.72035825285249577</v>
      </c>
      <c r="BR31" s="174">
        <f t="shared" si="45"/>
        <v>-0.59267801315707536</v>
      </c>
      <c r="BS31" s="170">
        <v>1.0468949871763606</v>
      </c>
      <c r="BU31" s="185">
        <v>1986</v>
      </c>
      <c r="BV31" s="180">
        <v>-3.9299599056659362</v>
      </c>
      <c r="BW31" s="174">
        <f t="shared" si="46"/>
        <v>-3.9299599056659367</v>
      </c>
      <c r="BX31" s="174">
        <f t="shared" si="47"/>
        <v>-2.7047079765418824</v>
      </c>
      <c r="BY31" s="174">
        <f t="shared" si="48"/>
        <v>1.5497001445171465</v>
      </c>
      <c r="BZ31" s="174">
        <f t="shared" si="49"/>
        <v>-12.351592974809202</v>
      </c>
      <c r="CA31" s="174">
        <f t="shared" si="50"/>
        <v>-368.47064332377533</v>
      </c>
      <c r="CB31" s="174">
        <f t="shared" si="51"/>
        <v>4.7021576871266477</v>
      </c>
      <c r="CC31" s="174">
        <f t="shared" si="52"/>
        <v>-7.9396856946633756</v>
      </c>
      <c r="CE31" s="185">
        <v>1986</v>
      </c>
      <c r="CF31" s="202">
        <v>287914.5943696014</v>
      </c>
      <c r="CG31" s="180">
        <f t="shared" si="65"/>
        <v>-3.9299599056659362</v>
      </c>
      <c r="CH31" s="169">
        <f t="shared" si="53"/>
        <v>181674.04561663567</v>
      </c>
      <c r="CI31" s="169">
        <f t="shared" si="15"/>
        <v>41534.271116178294</v>
      </c>
      <c r="CJ31" s="169">
        <f t="shared" si="16"/>
        <v>52745.143295313886</v>
      </c>
      <c r="CK31" s="169">
        <v>15230.087528929871</v>
      </c>
      <c r="CL31" s="169">
        <f t="shared" si="17"/>
        <v>30045.606845777631</v>
      </c>
      <c r="CM31" s="169">
        <f t="shared" si="18"/>
        <v>33314.560033233982</v>
      </c>
      <c r="CN31" s="181">
        <f t="shared" si="54"/>
        <v>0</v>
      </c>
      <c r="CO31" s="181"/>
      <c r="CP31" s="185">
        <v>1986</v>
      </c>
      <c r="CQ31" s="170">
        <f t="shared" si="55"/>
        <v>1</v>
      </c>
      <c r="CR31" s="170">
        <f t="shared" si="56"/>
        <v>-1.3649741911384223E-5</v>
      </c>
      <c r="CS31" s="170">
        <f t="shared" si="57"/>
        <v>0.63099977968958831</v>
      </c>
      <c r="CT31" s="170">
        <f t="shared" si="58"/>
        <v>0.14425899877399048</v>
      </c>
      <c r="CU31" s="170">
        <f t="shared" si="59"/>
        <v>0.18319718530004059</v>
      </c>
      <c r="CV31" s="170">
        <f t="shared" si="60"/>
        <v>5.2897935105640115E-2</v>
      </c>
      <c r="CW31" s="170">
        <f t="shared" si="61"/>
        <v>0.10435597025417724</v>
      </c>
      <c r="CX31" s="170">
        <f t="shared" si="62"/>
        <v>0.11570986912343684</v>
      </c>
      <c r="CY31" s="170"/>
    </row>
    <row r="32" spans="1:103" x14ac:dyDescent="0.3">
      <c r="A32" s="185">
        <v>1986</v>
      </c>
      <c r="B32" s="186">
        <v>4735721</v>
      </c>
      <c r="C32" s="186">
        <v>2995283</v>
      </c>
      <c r="D32" s="186">
        <v>566056</v>
      </c>
      <c r="E32" s="186">
        <v>777198</v>
      </c>
      <c r="F32" s="171">
        <v>-51028</v>
      </c>
      <c r="G32" s="171">
        <v>787654</v>
      </c>
      <c r="H32" s="171">
        <v>339442</v>
      </c>
      <c r="I32" s="171"/>
      <c r="J32" s="185">
        <v>1987</v>
      </c>
      <c r="K32" s="183">
        <v>2.0633632195336871</v>
      </c>
      <c r="L32" s="184">
        <f t="shared" si="72"/>
        <v>1.8557469918519365</v>
      </c>
      <c r="M32" s="184">
        <f t="shared" si="66"/>
        <v>-0.13467842604522051</v>
      </c>
      <c r="N32" s="184">
        <f t="shared" si="67"/>
        <v>-1.2053577737891619</v>
      </c>
      <c r="O32" s="184">
        <f t="shared" si="68"/>
        <v>-0.12249130852112211</v>
      </c>
      <c r="P32" s="184">
        <f t="shared" si="69"/>
        <v>-83.10535392333621</v>
      </c>
      <c r="Q32" s="184">
        <f t="shared" si="70"/>
        <v>9.4905885071363763</v>
      </c>
      <c r="R32" s="184">
        <f t="shared" si="71"/>
        <v>5.1460927050865912</v>
      </c>
      <c r="S32" s="184"/>
      <c r="T32" s="179">
        <v>1987</v>
      </c>
      <c r="U32" s="183">
        <v>2.0633632195336871</v>
      </c>
      <c r="V32" s="202">
        <v>293855.31821349339</v>
      </c>
      <c r="W32" s="169">
        <f t="shared" si="0"/>
        <v>176880.77109708218</v>
      </c>
      <c r="X32" s="169">
        <f t="shared" si="1"/>
        <v>45712.622801432612</v>
      </c>
      <c r="Y32" s="169">
        <f t="shared" si="2"/>
        <v>49640.984547519685</v>
      </c>
      <c r="Z32" s="169">
        <v>3462.3940270272433</v>
      </c>
      <c r="AA32" s="169">
        <f t="shared" si="3"/>
        <v>35964.027144543768</v>
      </c>
      <c r="AB32" s="169">
        <f t="shared" si="4"/>
        <v>17810.582350695262</v>
      </c>
      <c r="AC32" s="196">
        <f t="shared" si="5"/>
        <v>-5.1009465831448324</v>
      </c>
      <c r="AE32" s="185">
        <v>1987</v>
      </c>
      <c r="AF32" s="170">
        <f t="shared" si="6"/>
        <v>1</v>
      </c>
      <c r="AG32" s="170">
        <f t="shared" si="7"/>
        <v>0.62012739851778875</v>
      </c>
      <c r="AH32" s="170">
        <f t="shared" si="8"/>
        <v>0.11593675600235841</v>
      </c>
      <c r="AI32" s="170">
        <f t="shared" si="9"/>
        <v>0.16092656030636013</v>
      </c>
      <c r="AJ32" s="170">
        <f t="shared" si="10"/>
        <v>-1.7872528507729905E-3</v>
      </c>
      <c r="AK32" s="170">
        <f t="shared" si="11"/>
        <v>0.17878893043458791</v>
      </c>
      <c r="AL32" s="170">
        <f t="shared" si="12"/>
        <v>7.3992392410322239E-2</v>
      </c>
      <c r="AN32" s="179">
        <v>1987</v>
      </c>
      <c r="AO32" s="183">
        <v>2.0633632195336871</v>
      </c>
      <c r="AP32" s="202">
        <v>293855.31821349339</v>
      </c>
      <c r="AQ32" s="169">
        <f t="shared" si="27"/>
        <v>182227.73402435065</v>
      </c>
      <c r="AR32" s="169">
        <f t="shared" si="28"/>
        <v>34068.632327713167</v>
      </c>
      <c r="AS32" s="169">
        <f t="shared" si="29"/>
        <v>47289.125587828392</v>
      </c>
      <c r="AT32" s="169">
        <v>-525.19375519186724</v>
      </c>
      <c r="AU32" s="169">
        <f t="shared" si="30"/>
        <v>52538.078045905961</v>
      </c>
      <c r="AV32" s="169">
        <f t="shared" si="31"/>
        <v>21743.058017112915</v>
      </c>
      <c r="AW32" s="205">
        <f t="shared" si="32"/>
        <v>0</v>
      </c>
      <c r="AY32" s="185">
        <v>1987</v>
      </c>
      <c r="AZ32" s="183">
        <v>2.0633632195336871</v>
      </c>
      <c r="BA32" s="174">
        <f t="shared" si="33"/>
        <v>1.8557469918519365</v>
      </c>
      <c r="BB32" s="174">
        <f t="shared" si="34"/>
        <v>-8.5182382999337627E-2</v>
      </c>
      <c r="BC32" s="174">
        <f t="shared" si="35"/>
        <v>-0.14407521051176744</v>
      </c>
      <c r="BD32" s="174">
        <f t="shared" si="36"/>
        <v>-2.0102535601231375E-2</v>
      </c>
      <c r="BE32" s="174">
        <f t="shared" si="37"/>
        <v>0.89547082693427249</v>
      </c>
      <c r="BF32" s="174">
        <f t="shared" si="38"/>
        <v>1.5784924829819988</v>
      </c>
      <c r="BG32" s="174">
        <f t="shared" si="39"/>
        <v>0.36885618895201022</v>
      </c>
      <c r="BH32" s="174"/>
      <c r="BI32" s="185">
        <v>1987</v>
      </c>
      <c r="BJ32" s="214">
        <f t="shared" si="63"/>
        <v>0</v>
      </c>
      <c r="BK32" s="180">
        <v>2.0633632195336871</v>
      </c>
      <c r="BL32" s="174">
        <f t="shared" si="64"/>
        <v>2.0633632195336871</v>
      </c>
      <c r="BM32" s="174">
        <f t="shared" si="40"/>
        <v>-9.4712370169418802E-2</v>
      </c>
      <c r="BN32" s="174">
        <f t="shared" si="41"/>
        <v>-0.16019397661525347</v>
      </c>
      <c r="BO32" s="174">
        <f t="shared" si="42"/>
        <v>-2.2351555875380371E-2</v>
      </c>
      <c r="BP32" s="174">
        <f t="shared" si="43"/>
        <v>0.99565381303284117</v>
      </c>
      <c r="BQ32" s="174">
        <f t="shared" si="44"/>
        <v>1.7550901852440381</v>
      </c>
      <c r="BR32" s="174">
        <f t="shared" si="45"/>
        <v>0.41012287608313952</v>
      </c>
      <c r="BS32" s="170">
        <v>1.1118774426650553</v>
      </c>
      <c r="BU32" s="185">
        <v>1987</v>
      </c>
      <c r="BV32" s="180">
        <v>2.0633632195336871</v>
      </c>
      <c r="BW32" s="174">
        <f t="shared" si="46"/>
        <v>2.0633632195336871</v>
      </c>
      <c r="BX32" s="174">
        <f t="shared" si="47"/>
        <v>-0.14974590393331455</v>
      </c>
      <c r="BY32" s="174">
        <f t="shared" si="48"/>
        <v>-1.3402101190171376</v>
      </c>
      <c r="BZ32" s="174">
        <f t="shared" si="49"/>
        <v>-0.13619532286716154</v>
      </c>
      <c r="CA32" s="174">
        <f t="shared" si="50"/>
        <v>-92.402968392053381</v>
      </c>
      <c r="CB32" s="174">
        <f t="shared" si="51"/>
        <v>10.552371278701159</v>
      </c>
      <c r="CC32" s="174">
        <f t="shared" si="52"/>
        <v>5.7218243966489757</v>
      </c>
      <c r="CE32" s="185">
        <v>1987</v>
      </c>
      <c r="CF32" s="202">
        <v>293855.31821349339</v>
      </c>
      <c r="CG32" s="180">
        <f t="shared" si="65"/>
        <v>2.0633632195336871</v>
      </c>
      <c r="CH32" s="169">
        <f t="shared" si="53"/>
        <v>181401.99617481482</v>
      </c>
      <c r="CI32" s="169">
        <f t="shared" si="15"/>
        <v>40977.624611819258</v>
      </c>
      <c r="CJ32" s="169">
        <f t="shared" si="16"/>
        <v>52673.306877106086</v>
      </c>
      <c r="CK32" s="169">
        <v>22416.295814476907</v>
      </c>
      <c r="CL32" s="169">
        <f t="shared" si="17"/>
        <v>33216.130833082942</v>
      </c>
      <c r="CM32" s="169">
        <f t="shared" si="18"/>
        <v>36830.036097806624</v>
      </c>
      <c r="CN32" s="181">
        <f t="shared" si="54"/>
        <v>0</v>
      </c>
      <c r="CO32" s="181"/>
      <c r="CP32" s="185">
        <v>1987</v>
      </c>
      <c r="CQ32" s="170">
        <f t="shared" si="55"/>
        <v>1</v>
      </c>
      <c r="CR32" s="170">
        <f t="shared" si="56"/>
        <v>7.021697725526958E-6</v>
      </c>
      <c r="CS32" s="170">
        <f t="shared" si="57"/>
        <v>0.61731738352620746</v>
      </c>
      <c r="CT32" s="170">
        <f t="shared" si="58"/>
        <v>0.13944830013948553</v>
      </c>
      <c r="CU32" s="170">
        <f t="shared" si="59"/>
        <v>0.17924911891108802</v>
      </c>
      <c r="CV32" s="170">
        <f t="shared" si="60"/>
        <v>7.6283444351995341E-2</v>
      </c>
      <c r="CW32" s="170">
        <f t="shared" si="61"/>
        <v>0.11303566338367432</v>
      </c>
      <c r="CX32" s="170">
        <f t="shared" si="62"/>
        <v>0.12533391031245064</v>
      </c>
      <c r="CY32" s="170"/>
    </row>
    <row r="33" spans="1:103" x14ac:dyDescent="0.3">
      <c r="A33" s="185">
        <v>1987</v>
      </c>
      <c r="B33" s="186">
        <v>4823604</v>
      </c>
      <c r="C33" s="186">
        <v>2991249</v>
      </c>
      <c r="D33" s="186">
        <v>559233</v>
      </c>
      <c r="E33" s="186">
        <v>776246</v>
      </c>
      <c r="F33" s="171">
        <v>-8621</v>
      </c>
      <c r="G33" s="171">
        <v>862407</v>
      </c>
      <c r="H33" s="171">
        <v>356910</v>
      </c>
      <c r="I33" s="171"/>
      <c r="J33" s="185">
        <v>1988</v>
      </c>
      <c r="K33" s="183">
        <v>1.2182612316393504</v>
      </c>
      <c r="L33" s="184">
        <f t="shared" si="72"/>
        <v>1.2454380583480695</v>
      </c>
      <c r="M33" s="184">
        <f t="shared" si="66"/>
        <v>1.8137239661425664</v>
      </c>
      <c r="N33" s="184">
        <f t="shared" si="67"/>
        <v>-0.50461972022395329</v>
      </c>
      <c r="O33" s="184">
        <f t="shared" si="68"/>
        <v>5.780512878649291</v>
      </c>
      <c r="P33" s="184">
        <f t="shared" si="69"/>
        <v>-523.29196148938638</v>
      </c>
      <c r="Q33" s="184">
        <f t="shared" si="70"/>
        <v>5.7625923722789851</v>
      </c>
      <c r="R33" s="184">
        <f t="shared" si="71"/>
        <v>36.714297722114807</v>
      </c>
      <c r="S33" s="184"/>
      <c r="T33" s="179">
        <v>1988</v>
      </c>
      <c r="U33" s="183">
        <v>1.2182612316393504</v>
      </c>
      <c r="V33" s="202">
        <v>297435.24363239884</v>
      </c>
      <c r="W33" s="169">
        <f t="shared" si="0"/>
        <v>180088.90003396774</v>
      </c>
      <c r="X33" s="169">
        <f t="shared" si="1"/>
        <v>45481.947892144992</v>
      </c>
      <c r="Y33" s="169">
        <f t="shared" si="2"/>
        <v>52510.488052377368</v>
      </c>
      <c r="Z33" s="169">
        <v>5655.9430780191324</v>
      </c>
      <c r="AA33" s="169">
        <f t="shared" si="3"/>
        <v>38036.487429539593</v>
      </c>
      <c r="AB33" s="169">
        <f t="shared" si="4"/>
        <v>24349.612580971956</v>
      </c>
      <c r="AC33" s="196">
        <f t="shared" si="5"/>
        <v>-11.089727321930695</v>
      </c>
      <c r="AE33" s="185">
        <v>1988</v>
      </c>
      <c r="AF33" s="170">
        <f t="shared" si="6"/>
        <v>1</v>
      </c>
      <c r="AG33" s="170">
        <f t="shared" si="7"/>
        <v>0.62360814459754621</v>
      </c>
      <c r="AH33" s="170">
        <f t="shared" si="8"/>
        <v>0.11393275438455312</v>
      </c>
      <c r="AI33" s="170">
        <f t="shared" si="9"/>
        <v>0.16813492451080425</v>
      </c>
      <c r="AJ33" s="170">
        <f t="shared" si="10"/>
        <v>7.47223558305122E-3</v>
      </c>
      <c r="AK33" s="170">
        <f t="shared" si="11"/>
        <v>0.18676575589837088</v>
      </c>
      <c r="AL33" s="170">
        <f t="shared" si="12"/>
        <v>9.9913814974325707E-2</v>
      </c>
      <c r="AN33" s="179">
        <v>1988</v>
      </c>
      <c r="AO33" s="183">
        <v>1.2182612316393504</v>
      </c>
      <c r="AP33" s="202">
        <v>297435.24363239884</v>
      </c>
      <c r="AQ33" s="169">
        <f t="shared" si="27"/>
        <v>185483.04041951936</v>
      </c>
      <c r="AR33" s="169">
        <f t="shared" si="28"/>
        <v>33887.616558079812</v>
      </c>
      <c r="AS33" s="169">
        <f t="shared" si="29"/>
        <v>50009.252234986052</v>
      </c>
      <c r="AT33" s="169">
        <v>2222.5062111235457</v>
      </c>
      <c r="AU33" s="169">
        <f t="shared" si="30"/>
        <v>55550.718107821071</v>
      </c>
      <c r="AV33" s="169">
        <f t="shared" si="31"/>
        <v>29717.889899130987</v>
      </c>
      <c r="AW33" s="205">
        <f t="shared" si="32"/>
        <v>0</v>
      </c>
      <c r="AY33" s="185">
        <v>1988</v>
      </c>
      <c r="AZ33" s="183">
        <v>1.2182612316393504</v>
      </c>
      <c r="BA33" s="174">
        <f t="shared" si="33"/>
        <v>1.2454380583480695</v>
      </c>
      <c r="BB33" s="174">
        <f t="shared" si="34"/>
        <v>1.1247399247533556</v>
      </c>
      <c r="BC33" s="174">
        <f t="shared" si="35"/>
        <v>-5.8503973377582834E-2</v>
      </c>
      <c r="BD33" s="174">
        <f t="shared" si="36"/>
        <v>0.93023805436764651</v>
      </c>
      <c r="BE33" s="174">
        <f t="shared" si="37"/>
        <v>0.93525504995849573</v>
      </c>
      <c r="BF33" s="174">
        <f t="shared" si="38"/>
        <v>1.0302877267702744</v>
      </c>
      <c r="BG33" s="174">
        <f t="shared" si="39"/>
        <v>2.7165787241241186</v>
      </c>
      <c r="BH33" s="174"/>
      <c r="BI33" s="185">
        <v>1988</v>
      </c>
      <c r="BJ33" s="214">
        <f t="shared" si="63"/>
        <v>0</v>
      </c>
      <c r="BK33" s="180">
        <v>1.2182612316393504</v>
      </c>
      <c r="BL33" s="174">
        <f t="shared" si="64"/>
        <v>1.2182612316393504</v>
      </c>
      <c r="BM33" s="174">
        <f t="shared" si="40"/>
        <v>1.1001968639222577</v>
      </c>
      <c r="BN33" s="174">
        <f t="shared" si="41"/>
        <v>-5.7227352404265991E-2</v>
      </c>
      <c r="BO33" s="174">
        <f t="shared" si="42"/>
        <v>0.90993923803394716</v>
      </c>
      <c r="BP33" s="174">
        <f t="shared" si="43"/>
        <v>0.9148467572691823</v>
      </c>
      <c r="BQ33" s="174">
        <f t="shared" si="44"/>
        <v>1.0078057166671819</v>
      </c>
      <c r="BR33" s="174">
        <f t="shared" si="45"/>
        <v>2.6572999918489528</v>
      </c>
      <c r="BS33" s="170">
        <v>0.97817890137003904</v>
      </c>
      <c r="BU33" s="185">
        <v>1988</v>
      </c>
      <c r="BV33" s="180">
        <v>1.2182612316393504</v>
      </c>
      <c r="BW33" s="174">
        <f t="shared" si="46"/>
        <v>1.2182612316393504</v>
      </c>
      <c r="BX33" s="174">
        <f t="shared" si="47"/>
        <v>1.7741465165898453</v>
      </c>
      <c r="BY33" s="174">
        <f t="shared" si="48"/>
        <v>-0.4936083635383231</v>
      </c>
      <c r="BZ33" s="174">
        <f t="shared" si="49"/>
        <v>5.6543757369925256</v>
      </c>
      <c r="CA33" s="174">
        <f t="shared" si="50"/>
        <v>-511.8731559854607</v>
      </c>
      <c r="CB33" s="174">
        <f t="shared" si="51"/>
        <v>5.6368462757592246</v>
      </c>
      <c r="CC33" s="174">
        <f t="shared" si="52"/>
        <v>35.913151410390789</v>
      </c>
      <c r="CE33" s="185">
        <v>1988</v>
      </c>
      <c r="CF33" s="202">
        <v>297435.24363239884</v>
      </c>
      <c r="CG33" s="180">
        <f t="shared" si="65"/>
        <v>1.2182612316393504</v>
      </c>
      <c r="CH33" s="169">
        <f t="shared" si="53"/>
        <v>184620.33337097475</v>
      </c>
      <c r="CI33" s="169">
        <f t="shared" si="15"/>
        <v>40775.355629555983</v>
      </c>
      <c r="CJ33" s="169">
        <f t="shared" si="16"/>
        <v>55651.653561036786</v>
      </c>
      <c r="CK33" s="169">
        <v>20205.516619878996</v>
      </c>
      <c r="CL33" s="169">
        <f t="shared" si="17"/>
        <v>35088.473066898885</v>
      </c>
      <c r="CM33" s="169">
        <f t="shared" si="18"/>
        <v>38906.08861594661</v>
      </c>
      <c r="CN33" s="181">
        <f t="shared" si="54"/>
        <v>0</v>
      </c>
      <c r="CO33" s="181"/>
      <c r="CP33" s="185">
        <v>1988</v>
      </c>
      <c r="CQ33" s="170">
        <f t="shared" si="55"/>
        <v>1</v>
      </c>
      <c r="CR33" s="170">
        <f t="shared" si="56"/>
        <v>4.0958872820902262E-6</v>
      </c>
      <c r="CS33" s="170">
        <f t="shared" si="57"/>
        <v>0.6207076576276469</v>
      </c>
      <c r="CT33" s="170">
        <f t="shared" si="58"/>
        <v>0.13708985906172697</v>
      </c>
      <c r="CU33" s="170">
        <f t="shared" si="59"/>
        <v>0.18710510859909002</v>
      </c>
      <c r="CV33" s="170">
        <f t="shared" si="60"/>
        <v>6.7932489684548139E-2</v>
      </c>
      <c r="CW33" s="170">
        <f t="shared" si="61"/>
        <v>0.11797012565956992</v>
      </c>
      <c r="CX33" s="170">
        <f t="shared" si="62"/>
        <v>0.13080524063258209</v>
      </c>
      <c r="CY33" s="170"/>
    </row>
    <row r="34" spans="1:103" x14ac:dyDescent="0.3">
      <c r="A34" s="185">
        <v>1988</v>
      </c>
      <c r="B34" s="186">
        <v>4883679</v>
      </c>
      <c r="C34" s="186">
        <v>3045502</v>
      </c>
      <c r="D34" s="186">
        <v>556411</v>
      </c>
      <c r="E34" s="186">
        <v>821117</v>
      </c>
      <c r="F34" s="171">
        <v>36492</v>
      </c>
      <c r="G34" s="171">
        <v>912104</v>
      </c>
      <c r="H34" s="171">
        <v>487947</v>
      </c>
      <c r="I34" s="171"/>
      <c r="J34" s="185">
        <v>1989</v>
      </c>
      <c r="K34" s="183">
        <v>3.62544873681232</v>
      </c>
      <c r="L34" s="184">
        <f t="shared" si="72"/>
        <v>3.3485001778372325</v>
      </c>
      <c r="M34" s="184">
        <f t="shared" si="66"/>
        <v>6.7838405622455689</v>
      </c>
      <c r="N34" s="184">
        <f t="shared" si="67"/>
        <v>-0.14521639579375689</v>
      </c>
      <c r="O34" s="184">
        <f t="shared" si="68"/>
        <v>6.3915373813963283</v>
      </c>
      <c r="P34" s="184">
        <f t="shared" si="69"/>
        <v>-32.144031568562973</v>
      </c>
      <c r="Q34" s="184">
        <f t="shared" si="70"/>
        <v>2.2698069518388264</v>
      </c>
      <c r="R34" s="184">
        <f t="shared" si="71"/>
        <v>21.256202005545678</v>
      </c>
      <c r="S34" s="184"/>
      <c r="T34" s="179">
        <v>1989</v>
      </c>
      <c r="U34" s="183">
        <v>3.62544873681232</v>
      </c>
      <c r="V34" s="202">
        <v>308218.60591550427</v>
      </c>
      <c r="W34" s="169">
        <f t="shared" si="0"/>
        <v>192305.84388257391</v>
      </c>
      <c r="X34" s="169">
        <f t="shared" si="1"/>
        <v>45415.900646679227</v>
      </c>
      <c r="Y34" s="169">
        <f t="shared" si="2"/>
        <v>55866.715525398722</v>
      </c>
      <c r="Z34" s="169">
        <v>5180.8387972959317</v>
      </c>
      <c r="AA34" s="169">
        <f t="shared" si="3"/>
        <v>38899.842265450585</v>
      </c>
      <c r="AB34" s="169">
        <f t="shared" si="4"/>
        <v>29525.415418751119</v>
      </c>
      <c r="AC34" s="196">
        <f t="shared" si="5"/>
        <v>-74.880216857069172</v>
      </c>
      <c r="AE34" s="185">
        <v>1989</v>
      </c>
      <c r="AF34" s="170">
        <f t="shared" si="6"/>
        <v>1</v>
      </c>
      <c r="AG34" s="170">
        <f t="shared" si="7"/>
        <v>0.64433709798821492</v>
      </c>
      <c r="AH34" s="170">
        <f t="shared" si="8"/>
        <v>0.11008123499542025</v>
      </c>
      <c r="AI34" s="170">
        <f t="shared" si="9"/>
        <v>0.17308556075248716</v>
      </c>
      <c r="AJ34" s="170">
        <f t="shared" si="10"/>
        <v>4.9060777946782069E-3</v>
      </c>
      <c r="AK34" s="170">
        <f t="shared" si="11"/>
        <v>0.18481640050966783</v>
      </c>
      <c r="AL34" s="170">
        <f t="shared" si="12"/>
        <v>0.1172263720404683</v>
      </c>
      <c r="AN34" s="179">
        <v>1989</v>
      </c>
      <c r="AO34" s="183">
        <v>3.62544873681232</v>
      </c>
      <c r="AP34" s="202">
        <v>308218.60591550427</v>
      </c>
      <c r="AQ34" s="169">
        <f t="shared" si="27"/>
        <v>198596.68208156928</v>
      </c>
      <c r="AR34" s="169">
        <f t="shared" si="28"/>
        <v>33929.084787745451</v>
      </c>
      <c r="AS34" s="169">
        <f t="shared" si="29"/>
        <v>53348.190239234915</v>
      </c>
      <c r="AT34" s="169">
        <v>1512.1444583886769</v>
      </c>
      <c r="AU34" s="169">
        <f t="shared" si="30"/>
        <v>56963.85331541131</v>
      </c>
      <c r="AV34" s="169">
        <f t="shared" si="31"/>
        <v>36131.348966845391</v>
      </c>
      <c r="AW34" s="205">
        <f t="shared" si="32"/>
        <v>0</v>
      </c>
      <c r="AY34" s="185">
        <v>1989</v>
      </c>
      <c r="AZ34" s="183">
        <v>3.62544873681232</v>
      </c>
      <c r="BA34" s="174">
        <f t="shared" si="33"/>
        <v>3.3485001778372325</v>
      </c>
      <c r="BB34" s="174">
        <f t="shared" si="34"/>
        <v>4.2304582262675341</v>
      </c>
      <c r="BC34" s="174">
        <f t="shared" si="35"/>
        <v>-1.6544903954580158E-2</v>
      </c>
      <c r="BD34" s="174">
        <f t="shared" si="36"/>
        <v>1.074640655129055</v>
      </c>
      <c r="BE34" s="174">
        <f t="shared" si="37"/>
        <v>-0.24018777646933798</v>
      </c>
      <c r="BF34" s="174">
        <f t="shared" si="38"/>
        <v>0.42392221110355555</v>
      </c>
      <c r="BG34" s="174">
        <f t="shared" si="39"/>
        <v>2.1237882342389818</v>
      </c>
      <c r="BH34" s="174"/>
      <c r="BI34" s="185">
        <v>1989</v>
      </c>
      <c r="BJ34" s="214">
        <f t="shared" si="63"/>
        <v>0</v>
      </c>
      <c r="BK34" s="180">
        <v>3.62544873681232</v>
      </c>
      <c r="BL34" s="174">
        <f t="shared" si="64"/>
        <v>3.6254487368123205</v>
      </c>
      <c r="BM34" s="174">
        <f t="shared" si="40"/>
        <v>4.5803519838738973</v>
      </c>
      <c r="BN34" s="174">
        <f t="shared" si="41"/>
        <v>-1.7913303854609885E-2</v>
      </c>
      <c r="BO34" s="174">
        <f t="shared" si="42"/>
        <v>1.1635222931901443</v>
      </c>
      <c r="BP34" s="174">
        <f t="shared" si="43"/>
        <v>-0.26005328491902696</v>
      </c>
      <c r="BQ34" s="174">
        <f t="shared" si="44"/>
        <v>0.4589840714133519</v>
      </c>
      <c r="BR34" s="174">
        <f t="shared" si="45"/>
        <v>2.299443022891436</v>
      </c>
      <c r="BS34" s="170">
        <v>1.0827082407843722</v>
      </c>
      <c r="BU34" s="185">
        <v>1989</v>
      </c>
      <c r="BV34" s="180">
        <v>3.62544873681232</v>
      </c>
      <c r="BW34" s="174">
        <f t="shared" si="46"/>
        <v>3.6254487368123205</v>
      </c>
      <c r="BX34" s="174">
        <f t="shared" si="47"/>
        <v>7.3449200809105664</v>
      </c>
      <c r="BY34" s="174">
        <f t="shared" si="48"/>
        <v>-0.15722698842290564</v>
      </c>
      <c r="BZ34" s="174">
        <f t="shared" si="49"/>
        <v>6.9201701941191702</v>
      </c>
      <c r="CA34" s="174">
        <f t="shared" si="50"/>
        <v>-34.802607871316141</v>
      </c>
      <c r="CB34" s="174">
        <f t="shared" si="51"/>
        <v>2.4575386917455542</v>
      </c>
      <c r="CC34" s="174">
        <f t="shared" si="52"/>
        <v>23.014265079181602</v>
      </c>
      <c r="CE34" s="185">
        <v>1989</v>
      </c>
      <c r="CF34" s="202">
        <v>308218.60591550427</v>
      </c>
      <c r="CG34" s="180">
        <f t="shared" si="65"/>
        <v>3.62544873681232</v>
      </c>
      <c r="CH34" s="169">
        <f t="shared" si="53"/>
        <v>198180.5493101835</v>
      </c>
      <c r="CI34" s="169">
        <f t="shared" si="15"/>
        <v>40711.2457658809</v>
      </c>
      <c r="CJ34" s="169">
        <f t="shared" si="16"/>
        <v>59502.842703302114</v>
      </c>
      <c r="CK34" s="169">
        <v>13735.403064405429</v>
      </c>
      <c r="CL34" s="169">
        <f t="shared" si="17"/>
        <v>35950.785868860643</v>
      </c>
      <c r="CM34" s="169">
        <f t="shared" si="18"/>
        <v>39862.220797128313</v>
      </c>
      <c r="CN34" s="181">
        <f t="shared" si="54"/>
        <v>0</v>
      </c>
      <c r="CO34" s="181"/>
      <c r="CP34" s="185">
        <v>1989</v>
      </c>
      <c r="CQ34" s="170">
        <f t="shared" si="55"/>
        <v>1</v>
      </c>
      <c r="CR34" s="170">
        <f t="shared" si="56"/>
        <v>1.1762588848403943E-5</v>
      </c>
      <c r="CS34" s="170">
        <f t="shared" si="57"/>
        <v>0.64298697582362419</v>
      </c>
      <c r="CT34" s="170">
        <f t="shared" si="58"/>
        <v>0.13208562035038718</v>
      </c>
      <c r="CU34" s="170">
        <f t="shared" si="59"/>
        <v>0.19305402581573664</v>
      </c>
      <c r="CV34" s="170">
        <f t="shared" si="60"/>
        <v>4.4563834891170988E-2</v>
      </c>
      <c r="CW34" s="170">
        <f t="shared" si="61"/>
        <v>0.11664054401283053</v>
      </c>
      <c r="CX34" s="170">
        <f t="shared" si="62"/>
        <v>0.12933100089374952</v>
      </c>
      <c r="CY34" s="170"/>
    </row>
    <row r="35" spans="1:103" x14ac:dyDescent="0.3">
      <c r="A35" s="185">
        <v>1989</v>
      </c>
      <c r="B35" s="186">
        <v>5047209</v>
      </c>
      <c r="C35" s="186">
        <v>3252104</v>
      </c>
      <c r="D35" s="186">
        <v>555603</v>
      </c>
      <c r="E35" s="186">
        <v>873599</v>
      </c>
      <c r="F35" s="171">
        <v>24762</v>
      </c>
      <c r="G35" s="171">
        <v>932807</v>
      </c>
      <c r="H35" s="171">
        <v>591666</v>
      </c>
      <c r="I35" s="171"/>
      <c r="J35" s="185">
        <v>1990</v>
      </c>
      <c r="K35" s="183">
        <v>5.250043297348439</v>
      </c>
      <c r="L35" s="184">
        <f t="shared" si="72"/>
        <v>4.4446346485750743</v>
      </c>
      <c r="M35" s="184">
        <f t="shared" si="66"/>
        <v>6.082247062209567</v>
      </c>
      <c r="N35" s="184">
        <f t="shared" si="67"/>
        <v>2.322701641279834</v>
      </c>
      <c r="O35" s="184">
        <f t="shared" si="68"/>
        <v>13.125701838028657</v>
      </c>
      <c r="P35" s="184">
        <f t="shared" si="69"/>
        <v>-73.370487036588329</v>
      </c>
      <c r="Q35" s="184">
        <f t="shared" si="70"/>
        <v>3.6425541403527273</v>
      </c>
      <c r="R35" s="184">
        <f t="shared" si="71"/>
        <v>19.749656055950492</v>
      </c>
      <c r="S35" s="184"/>
      <c r="T35" s="179">
        <v>1990</v>
      </c>
      <c r="U35" s="183">
        <v>5.250043297348439</v>
      </c>
      <c r="V35" s="202">
        <v>324400.216176552</v>
      </c>
      <c r="W35" s="169">
        <f t="shared" si="0"/>
        <v>204002.36042257908</v>
      </c>
      <c r="X35" s="169">
        <f t="shared" si="1"/>
        <v>46470.776516401667</v>
      </c>
      <c r="Y35" s="169">
        <f t="shared" si="2"/>
        <v>63199.614031962221</v>
      </c>
      <c r="Z35" s="169">
        <v>5707.6288731412496</v>
      </c>
      <c r="AA35" s="169">
        <f t="shared" si="3"/>
        <v>40316.790080481434</v>
      </c>
      <c r="AB35" s="169">
        <f t="shared" si="4"/>
        <v>35356.583413045038</v>
      </c>
      <c r="AC35" s="196">
        <f t="shared" si="5"/>
        <v>-59.629665031388868</v>
      </c>
      <c r="AE35" s="185">
        <v>1990</v>
      </c>
      <c r="AF35" s="170">
        <f t="shared" si="6"/>
        <v>1</v>
      </c>
      <c r="AG35" s="170">
        <f t="shared" si="7"/>
        <v>0.65443981349658986</v>
      </c>
      <c r="AH35" s="170">
        <f t="shared" si="8"/>
        <v>0.10784478688291976</v>
      </c>
      <c r="AI35" s="170">
        <f t="shared" si="9"/>
        <v>0.18747181800229495</v>
      </c>
      <c r="AJ35" s="170">
        <f t="shared" si="10"/>
        <v>1.2508681051207247E-3</v>
      </c>
      <c r="AK35" s="170">
        <f t="shared" si="11"/>
        <v>0.18339710661345768</v>
      </c>
      <c r="AL35" s="170">
        <f t="shared" si="12"/>
        <v>0.13440439310038302</v>
      </c>
      <c r="AN35" s="179">
        <v>1990</v>
      </c>
      <c r="AO35" s="183">
        <v>5.250043297348439</v>
      </c>
      <c r="AP35" s="202">
        <v>324400.216176552</v>
      </c>
      <c r="AQ35" s="169">
        <f t="shared" si="27"/>
        <v>212300.41697283613</v>
      </c>
      <c r="AR35" s="169">
        <f t="shared" si="28"/>
        <v>34984.872178333353</v>
      </c>
      <c r="AS35" s="169">
        <f t="shared" si="29"/>
        <v>60815.898286955693</v>
      </c>
      <c r="AT35" s="169">
        <v>405.78188370954012</v>
      </c>
      <c r="AU35" s="169">
        <f t="shared" si="30"/>
        <v>59494.061031559824</v>
      </c>
      <c r="AV35" s="169">
        <f t="shared" si="31"/>
        <v>43600.814176842527</v>
      </c>
      <c r="AW35" s="205">
        <f t="shared" si="32"/>
        <v>0</v>
      </c>
      <c r="AY35" s="185">
        <v>1990</v>
      </c>
      <c r="AZ35" s="183">
        <v>5.250043297348439</v>
      </c>
      <c r="BA35" s="174">
        <f t="shared" si="33"/>
        <v>4.4446346485750743</v>
      </c>
      <c r="BB35" s="174">
        <f t="shared" si="34"/>
        <v>3.9190174213114579</v>
      </c>
      <c r="BC35" s="174">
        <f t="shared" si="35"/>
        <v>0.25568586519797371</v>
      </c>
      <c r="BD35" s="174">
        <f t="shared" si="36"/>
        <v>2.2718694629051415</v>
      </c>
      <c r="BE35" s="174">
        <f t="shared" si="37"/>
        <v>-0.35996131723493124</v>
      </c>
      <c r="BF35" s="174">
        <f t="shared" si="38"/>
        <v>0.67320374488157841</v>
      </c>
      <c r="BG35" s="174">
        <f t="shared" si="39"/>
        <v>2.3151805284861404</v>
      </c>
      <c r="BH35" s="174"/>
      <c r="BI35" s="185">
        <v>1990</v>
      </c>
      <c r="BJ35" s="214">
        <f t="shared" si="63"/>
        <v>0</v>
      </c>
      <c r="BK35" s="180">
        <v>5.250043297348439</v>
      </c>
      <c r="BL35" s="174">
        <f t="shared" si="64"/>
        <v>5.250043297348439</v>
      </c>
      <c r="BM35" s="174">
        <f t="shared" si="40"/>
        <v>4.6291793975786506</v>
      </c>
      <c r="BN35" s="174">
        <f t="shared" si="41"/>
        <v>0.30201849396996233</v>
      </c>
      <c r="BO35" s="174">
        <f t="shared" si="42"/>
        <v>2.6835530902409683</v>
      </c>
      <c r="BP35" s="174">
        <f t="shared" si="43"/>
        <v>-0.42518961630734425</v>
      </c>
      <c r="BQ35" s="174">
        <f t="shared" si="44"/>
        <v>0.79519445084164297</v>
      </c>
      <c r="BR35" s="174">
        <f t="shared" si="45"/>
        <v>2.7347125189754404</v>
      </c>
      <c r="BS35" s="170">
        <v>1.1812091909582643</v>
      </c>
      <c r="BU35" s="185">
        <v>1990</v>
      </c>
      <c r="BV35" s="180">
        <v>5.250043297348439</v>
      </c>
      <c r="BW35" s="174">
        <f t="shared" si="46"/>
        <v>5.250043297348439</v>
      </c>
      <c r="BX35" s="174">
        <f t="shared" si="47"/>
        <v>7.1844061315608423</v>
      </c>
      <c r="BY35" s="174">
        <f t="shared" si="48"/>
        <v>2.7435965265335853</v>
      </c>
      <c r="BZ35" s="174">
        <f t="shared" si="49"/>
        <v>15.504199648857231</v>
      </c>
      <c r="CA35" s="174">
        <f t="shared" si="50"/>
        <v>-86.665893632702321</v>
      </c>
      <c r="CB35" s="174">
        <f t="shared" si="51"/>
        <v>4.3026184291477207</v>
      </c>
      <c r="CC35" s="174">
        <f t="shared" si="52"/>
        <v>23.328475251553265</v>
      </c>
      <c r="CE35" s="185">
        <v>1990</v>
      </c>
      <c r="CF35" s="202">
        <v>324400.216176552</v>
      </c>
      <c r="CG35" s="180">
        <f t="shared" si="65"/>
        <v>5.250043297348439</v>
      </c>
      <c r="CH35" s="169">
        <f t="shared" si="53"/>
        <v>212418.64484638529</v>
      </c>
      <c r="CI35" s="169">
        <f t="shared" si="15"/>
        <v>41828.198090622158</v>
      </c>
      <c r="CJ35" s="169">
        <f t="shared" si="16"/>
        <v>68728.282232767553</v>
      </c>
      <c r="CK35" s="169">
        <v>5504.8200551124755</v>
      </c>
      <c r="CL35" s="169">
        <f t="shared" si="17"/>
        <v>37497.611007077678</v>
      </c>
      <c r="CM35" s="169">
        <f t="shared" si="18"/>
        <v>41577.340055413108</v>
      </c>
      <c r="CN35" s="181">
        <f t="shared" si="54"/>
        <v>0</v>
      </c>
      <c r="CO35" s="181"/>
      <c r="CP35" s="185">
        <v>1990</v>
      </c>
      <c r="CQ35" s="170">
        <f t="shared" si="55"/>
        <v>1</v>
      </c>
      <c r="CR35" s="170">
        <f t="shared" si="56"/>
        <v>1.6183846482060137E-5</v>
      </c>
      <c r="CS35" s="170">
        <f t="shared" si="57"/>
        <v>0.65480426415862281</v>
      </c>
      <c r="CT35" s="170">
        <f t="shared" si="58"/>
        <v>0.12894010547717244</v>
      </c>
      <c r="CU35" s="170">
        <f t="shared" si="59"/>
        <v>0.21186262772205669</v>
      </c>
      <c r="CV35" s="170">
        <f t="shared" si="60"/>
        <v>1.6969224373502036E-2</v>
      </c>
      <c r="CW35" s="170">
        <f t="shared" si="61"/>
        <v>0.11559058575555921</v>
      </c>
      <c r="CX35" s="170">
        <f t="shared" si="62"/>
        <v>0.12816680748691303</v>
      </c>
      <c r="CY35" s="170"/>
    </row>
    <row r="36" spans="1:103" x14ac:dyDescent="0.3">
      <c r="A36" s="185">
        <v>1990</v>
      </c>
      <c r="B36" s="186">
        <v>5271539</v>
      </c>
      <c r="C36" s="186">
        <v>3449905</v>
      </c>
      <c r="D36" s="186">
        <v>568508</v>
      </c>
      <c r="E36" s="186">
        <v>988265</v>
      </c>
      <c r="F36" s="171">
        <v>6594</v>
      </c>
      <c r="G36" s="171">
        <v>966785</v>
      </c>
      <c r="H36" s="171">
        <v>708518</v>
      </c>
      <c r="I36" s="171"/>
      <c r="J36" s="185">
        <v>1991</v>
      </c>
      <c r="K36" s="183">
        <v>3.9759049734523932</v>
      </c>
      <c r="L36" s="184">
        <f t="shared" si="72"/>
        <v>3.6268345923268219</v>
      </c>
      <c r="M36" s="184">
        <f t="shared" si="66"/>
        <v>4.8890621625812924</v>
      </c>
      <c r="N36" s="184">
        <f t="shared" si="67"/>
        <v>3.9271215180789021</v>
      </c>
      <c r="O36" s="184">
        <f t="shared" si="68"/>
        <v>8.3089050001770701</v>
      </c>
      <c r="P36" s="184">
        <f t="shared" si="69"/>
        <v>-112.31422505307856</v>
      </c>
      <c r="Q36" s="184">
        <f t="shared" si="70"/>
        <v>4.5865419922733519</v>
      </c>
      <c r="R36" s="184">
        <f t="shared" si="71"/>
        <v>16.775014890235674</v>
      </c>
      <c r="S36" s="184"/>
      <c r="T36" s="185">
        <v>1991</v>
      </c>
      <c r="U36" s="183">
        <v>3.9759049734523932</v>
      </c>
      <c r="V36" s="202">
        <v>337298.06050540583</v>
      </c>
      <c r="W36" s="169">
        <f t="shared" si="0"/>
        <v>213976.16263677212</v>
      </c>
      <c r="X36" s="169">
        <f t="shared" si="1"/>
        <v>48295.740380595635</v>
      </c>
      <c r="Y36" s="169">
        <f t="shared" si="2"/>
        <v>68450.809922356537</v>
      </c>
      <c r="Z36" s="169">
        <v>5584.9581153374165</v>
      </c>
      <c r="AA36" s="169">
        <f t="shared" si="3"/>
        <v>42165.936587459415</v>
      </c>
      <c r="AB36" s="169">
        <f t="shared" si="4"/>
        <v>41287.655545261936</v>
      </c>
      <c r="AC36" s="196">
        <f t="shared" si="5"/>
        <v>-112.10840814659605</v>
      </c>
      <c r="AE36" s="185">
        <v>1991</v>
      </c>
      <c r="AF36" s="170">
        <f t="shared" si="6"/>
        <v>1</v>
      </c>
      <c r="AG36" s="170">
        <f t="shared" si="7"/>
        <v>0.66241122340134395</v>
      </c>
      <c r="AH36" s="170">
        <f t="shared" si="8"/>
        <v>0.10815729647214789</v>
      </c>
      <c r="AI36" s="170">
        <f t="shared" si="9"/>
        <v>0.19594217468961025</v>
      </c>
      <c r="AJ36" s="170">
        <f t="shared" si="10"/>
        <v>-1.4864365411500368E-4</v>
      </c>
      <c r="AK36" s="170">
        <f t="shared" si="11"/>
        <v>0.18509558134771101</v>
      </c>
      <c r="AL36" s="170">
        <f t="shared" si="12"/>
        <v>0.15145763225669806</v>
      </c>
      <c r="AN36" s="185">
        <v>1991</v>
      </c>
      <c r="AO36" s="183">
        <v>3.9759049734523932</v>
      </c>
      <c r="AP36" s="202">
        <v>337298.06050540583</v>
      </c>
      <c r="AQ36" s="169">
        <f t="shared" si="27"/>
        <v>223430.0209102864</v>
      </c>
      <c r="AR36" s="169">
        <f t="shared" si="28"/>
        <v>36481.246329563655</v>
      </c>
      <c r="AS36" s="169">
        <f t="shared" si="29"/>
        <v>66090.915494016954</v>
      </c>
      <c r="AT36" s="169">
        <v>-50.137216239469126</v>
      </c>
      <c r="AU36" s="169">
        <f t="shared" si="30"/>
        <v>62432.380596703493</v>
      </c>
      <c r="AV36" s="169">
        <f t="shared" si="31"/>
        <v>51086.365608925247</v>
      </c>
      <c r="AW36" s="205">
        <f t="shared" si="32"/>
        <v>0</v>
      </c>
      <c r="AY36" s="185">
        <v>1991</v>
      </c>
      <c r="AZ36" s="183">
        <v>3.9759049734523932</v>
      </c>
      <c r="BA36" s="174">
        <f t="shared" si="33"/>
        <v>3.6268345923268219</v>
      </c>
      <c r="BB36" s="174">
        <f t="shared" si="34"/>
        <v>3.1995969298529352</v>
      </c>
      <c r="BC36" s="174">
        <f t="shared" si="35"/>
        <v>0.42351958318054755</v>
      </c>
      <c r="BD36" s="174">
        <f t="shared" si="36"/>
        <v>1.5576855259915543</v>
      </c>
      <c r="BE36" s="174">
        <f t="shared" si="37"/>
        <v>-0.14049028187024701</v>
      </c>
      <c r="BF36" s="174">
        <f t="shared" si="38"/>
        <v>0.84115853074405655</v>
      </c>
      <c r="BG36" s="174">
        <f t="shared" si="39"/>
        <v>2.2546356955720142</v>
      </c>
      <c r="BH36" s="174"/>
      <c r="BI36" s="185">
        <v>1991</v>
      </c>
      <c r="BJ36" s="214">
        <f t="shared" si="63"/>
        <v>0</v>
      </c>
      <c r="BK36" s="180">
        <v>3.9759049734523932</v>
      </c>
      <c r="BL36" s="174">
        <f t="shared" si="64"/>
        <v>3.9759049734523946</v>
      </c>
      <c r="BM36" s="174">
        <f t="shared" si="40"/>
        <v>3.5075471523733923</v>
      </c>
      <c r="BN36" s="174">
        <f t="shared" si="41"/>
        <v>0.4642818894152318</v>
      </c>
      <c r="BO36" s="174">
        <f t="shared" si="42"/>
        <v>1.7076074114235553</v>
      </c>
      <c r="BP36" s="174">
        <f t="shared" si="43"/>
        <v>-0.15401198929540472</v>
      </c>
      <c r="BQ36" s="174">
        <f t="shared" si="44"/>
        <v>0.92211715221939317</v>
      </c>
      <c r="BR36" s="174">
        <f t="shared" si="45"/>
        <v>2.4716366426837744</v>
      </c>
      <c r="BS36" s="170">
        <v>1.0962465676995794</v>
      </c>
      <c r="BU36" s="185">
        <v>1991</v>
      </c>
      <c r="BV36" s="180">
        <v>3.9759049734523932</v>
      </c>
      <c r="BW36" s="174">
        <f t="shared" si="46"/>
        <v>3.9759049734523946</v>
      </c>
      <c r="BX36" s="174">
        <f t="shared" si="47"/>
        <v>5.3596176149996246</v>
      </c>
      <c r="BY36" s="174">
        <f t="shared" si="48"/>
        <v>4.3050934851331588</v>
      </c>
      <c r="BZ36" s="174">
        <f t="shared" si="49"/>
        <v>9.1086085877859873</v>
      </c>
      <c r="CA36" s="174">
        <f t="shared" si="50"/>
        <v>-123.12408371827549</v>
      </c>
      <c r="CB36" s="174">
        <f t="shared" si="51"/>
        <v>5.0279809166396534</v>
      </c>
      <c r="CC36" s="174">
        <f t="shared" si="52"/>
        <v>18.389552496530197</v>
      </c>
      <c r="CE36" s="185">
        <v>1991</v>
      </c>
      <c r="CF36" s="202">
        <v>337298.06050540583</v>
      </c>
      <c r="CG36" s="180">
        <f t="shared" si="65"/>
        <v>3.9759049734523932</v>
      </c>
      <c r="CH36" s="169">
        <f t="shared" si="53"/>
        <v>223803.47195311566</v>
      </c>
      <c r="CI36" s="169">
        <f t="shared" si="15"/>
        <v>43628.941121570118</v>
      </c>
      <c r="CJ36" s="169">
        <f t="shared" si="16"/>
        <v>74988.472450459216</v>
      </c>
      <c r="CK36" s="169">
        <v>-837.96797340281773</v>
      </c>
      <c r="CL36" s="169">
        <f t="shared" si="17"/>
        <v>39382.983732709312</v>
      </c>
      <c r="CM36" s="169">
        <f t="shared" si="18"/>
        <v>43667.840779045655</v>
      </c>
      <c r="CN36" s="181">
        <f t="shared" si="54"/>
        <v>0</v>
      </c>
      <c r="CO36" s="181"/>
      <c r="CP36" s="185">
        <v>1991</v>
      </c>
      <c r="CQ36" s="170">
        <f t="shared" si="55"/>
        <v>1</v>
      </c>
      <c r="CR36" s="170">
        <f t="shared" si="56"/>
        <v>1.178751211167629E-5</v>
      </c>
      <c r="CS36" s="170">
        <f t="shared" si="57"/>
        <v>0.66351840748141155</v>
      </c>
      <c r="CT36" s="170">
        <f t="shared" si="58"/>
        <v>0.1293483308388928</v>
      </c>
      <c r="CU36" s="170">
        <f t="shared" si="59"/>
        <v>0.22232108995259814</v>
      </c>
      <c r="CV36" s="170">
        <f t="shared" si="60"/>
        <v>-2.4843545561667639E-3</v>
      </c>
      <c r="CW36" s="170">
        <f t="shared" si="61"/>
        <v>0.11676018437134811</v>
      </c>
      <c r="CX36" s="170">
        <f t="shared" si="62"/>
        <v>0.12946365808808377</v>
      </c>
      <c r="CY36" s="170"/>
    </row>
    <row r="37" spans="1:103" x14ac:dyDescent="0.3">
      <c r="A37" s="185">
        <v>1991</v>
      </c>
      <c r="B37" s="186">
        <v>5462729</v>
      </c>
      <c r="C37" s="186">
        <v>3618573</v>
      </c>
      <c r="D37" s="186">
        <v>590834</v>
      </c>
      <c r="E37" s="186">
        <v>1070379</v>
      </c>
      <c r="F37" s="171">
        <v>-812</v>
      </c>
      <c r="G37" s="171">
        <v>1011127</v>
      </c>
      <c r="H37" s="171">
        <v>827372</v>
      </c>
      <c r="I37" s="172"/>
      <c r="J37" s="185">
        <v>1992</v>
      </c>
      <c r="K37" s="183">
        <v>3.5686135441224565</v>
      </c>
      <c r="L37" s="184">
        <f t="shared" si="72"/>
        <v>2.804935042540091</v>
      </c>
      <c r="M37" s="184">
        <f t="shared" si="66"/>
        <v>3.9077006322658203</v>
      </c>
      <c r="N37" s="184">
        <f t="shared" si="67"/>
        <v>2.3113090986639273</v>
      </c>
      <c r="O37" s="184">
        <f t="shared" si="68"/>
        <v>10.847185903310885</v>
      </c>
      <c r="P37" s="184">
        <f t="shared" si="69"/>
        <v>-4640.8866995073895</v>
      </c>
      <c r="Q37" s="184">
        <f t="shared" si="70"/>
        <v>1.6809955623774187</v>
      </c>
      <c r="R37" s="184">
        <f t="shared" si="71"/>
        <v>20.863650208128881</v>
      </c>
      <c r="S37" s="184"/>
      <c r="T37" s="185">
        <v>1992</v>
      </c>
      <c r="U37" s="183">
        <v>3.5686135441224565</v>
      </c>
      <c r="V37" s="202">
        <v>349334.92477666412</v>
      </c>
      <c r="W37" s="169">
        <f t="shared" si="0"/>
        <v>222337.71049702741</v>
      </c>
      <c r="X37" s="169">
        <f t="shared" si="1"/>
        <v>49412.004222279451</v>
      </c>
      <c r="Y37" s="169">
        <f t="shared" si="2"/>
        <v>75875.796526956517</v>
      </c>
      <c r="Z37" s="169">
        <v>8785.0188841105555</v>
      </c>
      <c r="AA37" s="169">
        <f t="shared" si="3"/>
        <v>42874.744110329484</v>
      </c>
      <c r="AB37" s="169">
        <f t="shared" si="4"/>
        <v>49901.767577362516</v>
      </c>
      <c r="AC37" s="196">
        <f t="shared" si="5"/>
        <v>48.581886676780414</v>
      </c>
      <c r="AE37" s="185">
        <v>1992</v>
      </c>
      <c r="AF37" s="170">
        <f t="shared" si="6"/>
        <v>1</v>
      </c>
      <c r="AG37" s="170">
        <f t="shared" si="7"/>
        <v>0.6695167607290301</v>
      </c>
      <c r="AH37" s="170">
        <f t="shared" si="8"/>
        <v>0.10763797074584822</v>
      </c>
      <c r="AI37" s="170">
        <f t="shared" si="9"/>
        <v>0.21127038945290694</v>
      </c>
      <c r="AJ37" s="170">
        <f t="shared" si="10"/>
        <v>6.5655796743385583E-3</v>
      </c>
      <c r="AK37" s="170">
        <f t="shared" si="11"/>
        <v>0.18307197974342743</v>
      </c>
      <c r="AL37" s="170">
        <f t="shared" si="12"/>
        <v>0.1780626803455512</v>
      </c>
      <c r="AN37" s="185">
        <v>1992</v>
      </c>
      <c r="AO37" s="183">
        <v>3.5686135441224565</v>
      </c>
      <c r="AP37" s="202">
        <v>349334.92477666412</v>
      </c>
      <c r="AQ37" s="169">
        <f t="shared" si="27"/>
        <v>233885.58724599157</v>
      </c>
      <c r="AR37" s="169">
        <f t="shared" si="28"/>
        <v>37601.702413613661</v>
      </c>
      <c r="AS37" s="169">
        <f t="shared" si="29"/>
        <v>73804.125607067777</v>
      </c>
      <c r="AT37" s="169">
        <v>2293.586281650234</v>
      </c>
      <c r="AU37" s="169">
        <f t="shared" si="30"/>
        <v>63953.436272385195</v>
      </c>
      <c r="AV37" s="169">
        <f t="shared" si="31"/>
        <v>62203.513044044317</v>
      </c>
      <c r="AW37" s="205">
        <f t="shared" si="32"/>
        <v>0</v>
      </c>
      <c r="AY37" s="185">
        <v>1992</v>
      </c>
      <c r="AZ37" s="183">
        <v>3.5686135441224565</v>
      </c>
      <c r="BA37" s="174">
        <f t="shared" si="33"/>
        <v>2.804935042540091</v>
      </c>
      <c r="BB37" s="174">
        <f t="shared" si="34"/>
        <v>2.5885047565054071</v>
      </c>
      <c r="BC37" s="174">
        <f t="shared" si="35"/>
        <v>0.24998494342296732</v>
      </c>
      <c r="BD37" s="174">
        <f t="shared" si="36"/>
        <v>2.1254211951572195</v>
      </c>
      <c r="BE37" s="174">
        <f t="shared" si="37"/>
        <v>0.68983835734849741</v>
      </c>
      <c r="BF37" s="174">
        <f t="shared" si="38"/>
        <v>0.31114485086117072</v>
      </c>
      <c r="BG37" s="174">
        <f t="shared" si="39"/>
        <v>3.159959060755166</v>
      </c>
      <c r="BH37" s="174"/>
      <c r="BI37" s="185">
        <v>1992</v>
      </c>
      <c r="BJ37" s="214">
        <f t="shared" si="63"/>
        <v>0</v>
      </c>
      <c r="BK37" s="180">
        <v>3.5686135441224565</v>
      </c>
      <c r="BL37" s="174">
        <f t="shared" si="64"/>
        <v>3.5686135441224573</v>
      </c>
      <c r="BM37" s="174">
        <f t="shared" si="40"/>
        <v>3.2932574170150506</v>
      </c>
      <c r="BN37" s="174">
        <f t="shared" si="41"/>
        <v>0.31804645790229019</v>
      </c>
      <c r="BO37" s="174">
        <f t="shared" si="42"/>
        <v>2.7040935882544841</v>
      </c>
      <c r="BP37" s="174">
        <f t="shared" si="43"/>
        <v>0.87765544226639414</v>
      </c>
      <c r="BQ37" s="174">
        <f t="shared" si="44"/>
        <v>0.39585791190430514</v>
      </c>
      <c r="BR37" s="174">
        <f t="shared" si="45"/>
        <v>4.0202972732200672</v>
      </c>
      <c r="BS37" s="170">
        <v>1.2722624552798156</v>
      </c>
      <c r="BU37" s="185">
        <v>1992</v>
      </c>
      <c r="BV37" s="180">
        <v>3.5686135441224565</v>
      </c>
      <c r="BW37" s="174">
        <f t="shared" si="46"/>
        <v>3.5686135441224573</v>
      </c>
      <c r="BX37" s="174">
        <f t="shared" si="47"/>
        <v>4.9716208009049998</v>
      </c>
      <c r="BY37" s="174">
        <f t="shared" si="48"/>
        <v>2.9405917887767461</v>
      </c>
      <c r="BZ37" s="174">
        <f t="shared" si="49"/>
        <v>13.800467370222913</v>
      </c>
      <c r="CA37" s="174">
        <f t="shared" si="50"/>
        <v>-5904.4259069907112</v>
      </c>
      <c r="CB37" s="174">
        <f t="shared" si="51"/>
        <v>2.1386675415047693</v>
      </c>
      <c r="CC37" s="174">
        <f t="shared" si="52"/>
        <v>26.544038839893282</v>
      </c>
      <c r="CE37" s="185">
        <v>1992</v>
      </c>
      <c r="CF37" s="202">
        <v>349334.92477666412</v>
      </c>
      <c r="CG37" s="180">
        <f t="shared" si="65"/>
        <v>3.5686135441224565</v>
      </c>
      <c r="CH37" s="169">
        <f t="shared" ref="CH37:CH54" si="73">CH38/(1+(BX38/100))</f>
        <v>234930.13191788437</v>
      </c>
      <c r="CI37" s="169">
        <f t="shared" ref="CI37:CI54" si="74">CI38/(1+(BY38/100))</f>
        <v>44911.890181721254</v>
      </c>
      <c r="CJ37" s="169">
        <f t="shared" ref="CJ37:CJ54" si="75">CJ38/(1+(BZ38/100))</f>
        <v>85337.232122413436</v>
      </c>
      <c r="CK37" s="169">
        <v>-11467.833552168799</v>
      </c>
      <c r="CL37" s="169">
        <f t="shared" ref="CL37:CL54" si="76">CL38/(1+(CB38/100))</f>
        <v>40225.25482267687</v>
      </c>
      <c r="CM37" s="169">
        <f t="shared" ref="CM37:CM54" si="77">CM38/(1+(CB38/100))</f>
        <v>44601.750715863091</v>
      </c>
      <c r="CN37" s="181">
        <f t="shared" si="54"/>
        <v>0</v>
      </c>
      <c r="CO37" s="181"/>
      <c r="CP37" s="185">
        <v>1992</v>
      </c>
      <c r="CQ37" s="170">
        <f t="shared" si="55"/>
        <v>1</v>
      </c>
      <c r="CR37" s="170">
        <f t="shared" si="56"/>
        <v>1.0215450248508456E-5</v>
      </c>
      <c r="CS37" s="170">
        <f t="shared" si="57"/>
        <v>0.6725068559007642</v>
      </c>
      <c r="CT37" s="170">
        <f t="shared" si="58"/>
        <v>0.12856398543728259</v>
      </c>
      <c r="CU37" s="170">
        <f t="shared" si="59"/>
        <v>0.24428485693771101</v>
      </c>
      <c r="CV37" s="170">
        <f t="shared" si="60"/>
        <v>-3.2827618250595422E-2</v>
      </c>
      <c r="CW37" s="170">
        <f t="shared" si="61"/>
        <v>0.11514810564215294</v>
      </c>
      <c r="CX37" s="170">
        <f t="shared" si="62"/>
        <v>0.12767618566731559</v>
      </c>
      <c r="CY37" s="170"/>
    </row>
    <row r="38" spans="1:103" x14ac:dyDescent="0.3">
      <c r="A38" s="185">
        <v>1992</v>
      </c>
      <c r="B38" s="186">
        <v>5615955</v>
      </c>
      <c r="C38" s="186">
        <v>3759976</v>
      </c>
      <c r="D38" s="186">
        <v>604490</v>
      </c>
      <c r="E38" s="186">
        <v>1186485</v>
      </c>
      <c r="F38" s="172">
        <v>36872</v>
      </c>
      <c r="G38" s="172">
        <v>1028124</v>
      </c>
      <c r="H38" s="172">
        <v>999992</v>
      </c>
      <c r="I38" s="172"/>
      <c r="J38" s="185">
        <v>1993</v>
      </c>
      <c r="K38" s="183">
        <v>2.86699945646125</v>
      </c>
      <c r="L38" s="184">
        <f t="shared" si="72"/>
        <v>0.60041435517199648</v>
      </c>
      <c r="M38" s="184">
        <f t="shared" si="66"/>
        <v>0.19561295072096918</v>
      </c>
      <c r="N38" s="184">
        <f t="shared" si="67"/>
        <v>2.0269979652268955</v>
      </c>
      <c r="O38" s="184">
        <f t="shared" si="68"/>
        <v>-1.2393751290576738</v>
      </c>
      <c r="P38" s="184">
        <f t="shared" si="69"/>
        <v>-60.040138858754609</v>
      </c>
      <c r="Q38" s="184">
        <f t="shared" si="70"/>
        <v>3.7394322085662735</v>
      </c>
      <c r="R38" s="184">
        <f t="shared" si="71"/>
        <v>-1.250810006480052</v>
      </c>
      <c r="S38" s="184"/>
      <c r="T38" s="185">
        <v>1993</v>
      </c>
      <c r="U38" s="183">
        <v>2.86699945646125</v>
      </c>
      <c r="V38" s="202">
        <v>359350.3551712404</v>
      </c>
      <c r="W38" s="169">
        <f t="shared" si="0"/>
        <v>222772.6318530961</v>
      </c>
      <c r="X38" s="169">
        <f t="shared" si="1"/>
        <v>50413.584542442884</v>
      </c>
      <c r="Y38" s="169">
        <f t="shared" si="2"/>
        <v>74935.410775827011</v>
      </c>
      <c r="Z38" s="169">
        <v>16244.517681854719</v>
      </c>
      <c r="AA38" s="169">
        <f t="shared" si="3"/>
        <v>44478.01610093152</v>
      </c>
      <c r="AB38" s="169">
        <f t="shared" si="4"/>
        <v>49277.591275094448</v>
      </c>
      <c r="AC38" s="196">
        <f t="shared" si="5"/>
        <v>216.21450781740714</v>
      </c>
      <c r="AE38" s="185">
        <v>1993</v>
      </c>
      <c r="AF38" s="170">
        <f t="shared" si="6"/>
        <v>1</v>
      </c>
      <c r="AG38" s="170">
        <f t="shared" si="7"/>
        <v>0.66682272286861155</v>
      </c>
      <c r="AH38" s="170">
        <f t="shared" si="8"/>
        <v>0.10916435178383743</v>
      </c>
      <c r="AI38" s="170">
        <f t="shared" si="9"/>
        <v>0.20740665744607564</v>
      </c>
      <c r="AJ38" s="170">
        <f t="shared" si="10"/>
        <v>2.6079380863391409E-3</v>
      </c>
      <c r="AK38" s="170">
        <f t="shared" si="11"/>
        <v>0.18878434401701763</v>
      </c>
      <c r="AL38" s="170">
        <f t="shared" si="12"/>
        <v>0.17478601420188139</v>
      </c>
      <c r="AN38" s="185">
        <v>1993</v>
      </c>
      <c r="AO38" s="183">
        <v>2.86699945646125</v>
      </c>
      <c r="AP38" s="202">
        <v>359350.3551712404</v>
      </c>
      <c r="AQ38" s="169">
        <f t="shared" si="27"/>
        <v>239622.98229908917</v>
      </c>
      <c r="AR38" s="169">
        <f t="shared" si="28"/>
        <v>39228.248585560214</v>
      </c>
      <c r="AS38" s="169">
        <f t="shared" si="29"/>
        <v>74531.656018127076</v>
      </c>
      <c r="AT38" s="169">
        <v>937.16347759059863</v>
      </c>
      <c r="AU38" s="169">
        <f t="shared" si="30"/>
        <v>67839.72107328492</v>
      </c>
      <c r="AV38" s="169">
        <f t="shared" si="31"/>
        <v>62809.416282411548</v>
      </c>
      <c r="AW38" s="205">
        <f t="shared" si="32"/>
        <v>0</v>
      </c>
      <c r="AY38" s="185">
        <v>1993</v>
      </c>
      <c r="AZ38" s="183">
        <v>2.86699945646125</v>
      </c>
      <c r="BA38" s="174">
        <f t="shared" ref="BA38:BA55" si="78">L38</f>
        <v>0.60041435517199648</v>
      </c>
      <c r="BB38" s="174">
        <f t="shared" ref="BB38:BB55" si="79">AG37*M38</f>
        <v>0.13096614912335067</v>
      </c>
      <c r="BC38" s="174">
        <f t="shared" ref="BC38:BC55" si="80">AH37*N38</f>
        <v>0.21818194768298643</v>
      </c>
      <c r="BD38" s="174">
        <f t="shared" ref="BD38:BD55" si="81">AI37*O38</f>
        <v>-0.26184326619426151</v>
      </c>
      <c r="BE38" s="174">
        <f t="shared" ref="BE38:BE55" si="82">AJ37*P38</f>
        <v>-0.39419831533550392</v>
      </c>
      <c r="BF38" s="174">
        <f t="shared" ref="BF38:BF55" si="83">AK37*Q38</f>
        <v>0.68458525753856492</v>
      </c>
      <c r="BG38" s="174">
        <f t="shared" ref="BG38:BG55" si="84">AL37*R38</f>
        <v>-0.22272258235687434</v>
      </c>
      <c r="BH38" s="174"/>
      <c r="BI38" s="185">
        <v>1993</v>
      </c>
      <c r="BJ38" s="214">
        <f t="shared" si="63"/>
        <v>0</v>
      </c>
      <c r="BK38" s="180">
        <v>2.86699945646125</v>
      </c>
      <c r="BL38" s="174">
        <f t="shared" si="64"/>
        <v>2.8669994564612491</v>
      </c>
      <c r="BM38" s="174">
        <f t="shared" ref="BM38:BM55" si="85">BB38*$BS38</f>
        <v>0.6253679231968049</v>
      </c>
      <c r="BN38" s="174">
        <f t="shared" ref="BN38:BN55" si="86">BC38*$BS38</f>
        <v>1.0418263987668539</v>
      </c>
      <c r="BO38" s="174">
        <f t="shared" ref="BO38:BO55" si="87">BD38*$BS38</f>
        <v>-1.2503107152425077</v>
      </c>
      <c r="BP38" s="174">
        <f t="shared" ref="BP38:BP55" si="88">BE38*$BS38</f>
        <v>-1.8823106843956985</v>
      </c>
      <c r="BQ38" s="174">
        <f t="shared" ref="BQ38:BQ55" si="89">BF38*$BS38</f>
        <v>3.2689184466653205</v>
      </c>
      <c r="BR38" s="174">
        <f t="shared" ref="BR38:BR55" si="90">BG38*$BS38</f>
        <v>-1.0635080874704763</v>
      </c>
      <c r="BS38" s="170">
        <v>4.7750348268070493</v>
      </c>
      <c r="BU38" s="185">
        <v>1993</v>
      </c>
      <c r="BV38" s="180">
        <v>2.86699945646125</v>
      </c>
      <c r="BW38" s="174">
        <f t="shared" ref="BW38:BW55" si="91">BL38</f>
        <v>2.8669994564612491</v>
      </c>
      <c r="BX38" s="174">
        <f t="shared" ref="BX38:BX55" si="92">BM38/AG37</f>
        <v>0.93405865226711882</v>
      </c>
      <c r="BY38" s="174">
        <f t="shared" ref="BY38:BY55" si="93">BN38/AH37</f>
        <v>9.6789858778254505</v>
      </c>
      <c r="BZ38" s="174">
        <f t="shared" ref="BZ38:BZ55" si="94">BO38/AI37</f>
        <v>-5.918059404728873</v>
      </c>
      <c r="CA38" s="174">
        <f t="shared" ref="CA38:CA55" si="95">BP38/AJ37</f>
        <v>-286.69375405688453</v>
      </c>
      <c r="CB38" s="174">
        <f t="shared" ref="CB38:CB55" si="96">BQ38/AK37</f>
        <v>17.855919028387959</v>
      </c>
      <c r="CC38" s="174">
        <f t="shared" ref="CC38:CC55" si="97">BR38/AL37</f>
        <v>-5.9726613426610005</v>
      </c>
      <c r="CE38" s="185">
        <v>1993</v>
      </c>
      <c r="CF38" s="202">
        <v>359350.3551712404</v>
      </c>
      <c r="CG38" s="180">
        <f t="shared" si="65"/>
        <v>2.86699945646125</v>
      </c>
      <c r="CH38" s="169">
        <f t="shared" si="73"/>
        <v>237124.51714184592</v>
      </c>
      <c r="CI38" s="169">
        <f t="shared" si="74"/>
        <v>49258.905689874526</v>
      </c>
      <c r="CJ38" s="169">
        <f t="shared" si="75"/>
        <v>80286.924031057642</v>
      </c>
      <c r="CK38" s="169">
        <v>-2162.0322353834054</v>
      </c>
      <c r="CL38" s="169">
        <f t="shared" si="76"/>
        <v>47407.843752776775</v>
      </c>
      <c r="CM38" s="169">
        <f t="shared" si="77"/>
        <v>52565.803208931051</v>
      </c>
      <c r="CN38" s="181">
        <f t="shared" si="54"/>
        <v>0</v>
      </c>
      <c r="CO38" s="181"/>
      <c r="CP38" s="185">
        <v>1993</v>
      </c>
      <c r="CQ38" s="170">
        <f t="shared" si="55"/>
        <v>1</v>
      </c>
      <c r="CR38" s="170">
        <f t="shared" ref="CR38:CR55" si="98">(CG38/$CF38)</f>
        <v>7.9782847441323532E-6</v>
      </c>
      <c r="CS38" s="170">
        <f t="shared" ref="CS38:CS55" si="99">(CH38/$CF38)</f>
        <v>0.65986999519966949</v>
      </c>
      <c r="CT38" s="170">
        <f t="shared" ref="CT38:CT55" si="100">(CI38/$CF38)</f>
        <v>0.13707765967394492</v>
      </c>
      <c r="CU38" s="170">
        <f t="shared" ref="CU38:CU55" si="101">(CJ38/$CF38)</f>
        <v>0.22342241457587736</v>
      </c>
      <c r="CV38" s="170">
        <f t="shared" ref="CV38:CV55" si="102">(CK38/$CF38)</f>
        <v>-6.0165022916232741E-3</v>
      </c>
      <c r="CW38" s="170">
        <f t="shared" ref="CW38:CW55" si="103">(CL38/$CF38)</f>
        <v>0.13192652538268851</v>
      </c>
      <c r="CX38" s="170">
        <f t="shared" ref="CX38:CX55" si="104">(CM38/$CF38)</f>
        <v>0.14628009254055693</v>
      </c>
      <c r="CY38" s="170"/>
    </row>
    <row r="39" spans="1:103" x14ac:dyDescent="0.3">
      <c r="A39" s="187">
        <v>1993</v>
      </c>
      <c r="B39" s="188">
        <v>5649674</v>
      </c>
      <c r="C39" s="188">
        <v>3767331</v>
      </c>
      <c r="D39" s="188">
        <v>616743</v>
      </c>
      <c r="E39" s="188">
        <v>1171780</v>
      </c>
      <c r="F39" s="189">
        <v>14734</v>
      </c>
      <c r="G39" s="189">
        <v>1066570</v>
      </c>
      <c r="H39" s="189">
        <v>987484</v>
      </c>
      <c r="I39" s="263"/>
      <c r="J39" s="185">
        <v>1994</v>
      </c>
      <c r="K39" s="180">
        <v>4.3941278839647602</v>
      </c>
      <c r="L39" s="184">
        <v>4.9410806831868159</v>
      </c>
      <c r="M39" s="174">
        <v>5.3020320847090074</v>
      </c>
      <c r="N39" s="174">
        <v>3.0033483350779155</v>
      </c>
      <c r="O39" s="174">
        <v>14.673887796569796</v>
      </c>
      <c r="P39" s="174">
        <v>10.51284082502062</v>
      </c>
      <c r="Q39" s="174">
        <v>8.7951717852822178</v>
      </c>
      <c r="R39" s="174">
        <v>17.744579275047666</v>
      </c>
      <c r="S39" s="174"/>
      <c r="T39" s="185">
        <v>1994</v>
      </c>
      <c r="U39" s="180">
        <v>4.3941278839647602</v>
      </c>
      <c r="V39" s="202">
        <v>375140.66932894627</v>
      </c>
      <c r="W39" s="169">
        <f t="shared" si="0"/>
        <v>234584.10826989793</v>
      </c>
      <c r="X39" s="169">
        <f t="shared" si="1"/>
        <v>51927.68009445144</v>
      </c>
      <c r="Y39" s="169">
        <f t="shared" si="2"/>
        <v>85931.348872970542</v>
      </c>
      <c r="Z39" s="169">
        <v>12508.568491328333</v>
      </c>
      <c r="AA39" s="169">
        <f t="shared" si="3"/>
        <v>48389.934023693932</v>
      </c>
      <c r="AB39" s="169">
        <f t="shared" si="4"/>
        <v>58021.692523737554</v>
      </c>
      <c r="AC39" s="196">
        <f t="shared" si="5"/>
        <v>179.27789965842385</v>
      </c>
      <c r="AE39" s="185">
        <v>1994</v>
      </c>
      <c r="AF39" s="170">
        <f t="shared" ref="AF39:AF55" si="105">(B41/$B41)</f>
        <v>1</v>
      </c>
      <c r="AG39" s="170">
        <f t="shared" ref="AG39:AG55" si="106">(C41/$B41)</f>
        <v>0.62074464309809874</v>
      </c>
      <c r="AH39" s="170">
        <f t="shared" ref="AH39:AH55" si="107">(D41/$B41)</f>
        <v>0.13870069516849098</v>
      </c>
      <c r="AI39" s="170">
        <f t="shared" ref="AI39:AI55" si="108">(E41/$B41)</f>
        <v>0.21106458050357776</v>
      </c>
      <c r="AJ39" s="170">
        <f t="shared" ref="AJ39:AJ55" si="109">(F41/$B41)</f>
        <v>1.2268842333744177E-2</v>
      </c>
      <c r="AK39" s="170">
        <f t="shared" ref="AK39:AK55" si="110">(G41/$B41)</f>
        <v>0.14639293750690918</v>
      </c>
      <c r="AL39" s="170">
        <f t="shared" ref="AL39:AL55" si="111">(H41/$B41)</f>
        <v>0.15515554232775097</v>
      </c>
      <c r="AN39" s="185">
        <v>1994</v>
      </c>
      <c r="AO39" s="180">
        <v>4.3941278839647602</v>
      </c>
      <c r="AP39" s="202">
        <v>375140.66932894627</v>
      </c>
      <c r="AQ39" s="169">
        <f t="shared" si="27"/>
        <v>232866.56089417863</v>
      </c>
      <c r="AR39" s="169">
        <f t="shared" si="28"/>
        <v>52032.271621897853</v>
      </c>
      <c r="AS39" s="169">
        <f t="shared" si="29"/>
        <v>79178.908001745425</v>
      </c>
      <c r="AT39" s="169">
        <v>14350.138248679985</v>
      </c>
      <c r="AU39" s="169">
        <f t="shared" si="30"/>
        <v>54917.944561372511</v>
      </c>
      <c r="AV39" s="169">
        <f t="shared" si="31"/>
        <v>58205.153998928152</v>
      </c>
      <c r="AW39" s="205">
        <f t="shared" si="32"/>
        <v>0</v>
      </c>
      <c r="AY39" s="185">
        <v>1994</v>
      </c>
      <c r="AZ39" s="180">
        <v>4.3941278839647602</v>
      </c>
      <c r="BA39" s="174">
        <f t="shared" si="78"/>
        <v>4.9410806831868159</v>
      </c>
      <c r="BB39" s="174">
        <f t="shared" si="79"/>
        <v>3.5355154714624013</v>
      </c>
      <c r="BC39" s="174">
        <f t="shared" si="80"/>
        <v>0.32785857417984804</v>
      </c>
      <c r="BD39" s="174">
        <f t="shared" si="81"/>
        <v>3.0434620196253013</v>
      </c>
      <c r="BE39" s="174">
        <f t="shared" si="82"/>
        <v>2.741683798319227E-2</v>
      </c>
      <c r="BF39" s="174">
        <f t="shared" si="83"/>
        <v>1.6603907360014853</v>
      </c>
      <c r="BG39" s="174">
        <f t="shared" si="84"/>
        <v>3.1015042851748915</v>
      </c>
      <c r="BH39" s="174"/>
      <c r="BI39" s="185">
        <v>1994</v>
      </c>
      <c r="BJ39" s="214">
        <f t="shared" si="63"/>
        <v>0</v>
      </c>
      <c r="BK39" s="180">
        <v>4.3941278839647602</v>
      </c>
      <c r="BL39" s="174">
        <f t="shared" si="64"/>
        <v>4.3941278839647619</v>
      </c>
      <c r="BM39" s="174">
        <f t="shared" si="85"/>
        <v>2.828165483515428</v>
      </c>
      <c r="BN39" s="174">
        <f t="shared" si="86"/>
        <v>0.26226396418129477</v>
      </c>
      <c r="BO39" s="174">
        <f t="shared" si="87"/>
        <v>2.4345570833364594</v>
      </c>
      <c r="BP39" s="174">
        <f t="shared" si="88"/>
        <v>2.1931555801996357E-2</v>
      </c>
      <c r="BQ39" s="174">
        <f t="shared" si="89"/>
        <v>1.3281966396729756</v>
      </c>
      <c r="BR39" s="174">
        <f t="shared" si="90"/>
        <v>2.480986842543393</v>
      </c>
      <c r="BS39" s="170">
        <v>0.79993016756496016</v>
      </c>
      <c r="BU39" s="185">
        <v>1994</v>
      </c>
      <c r="BV39" s="180">
        <v>4.3941278839647602</v>
      </c>
      <c r="BW39" s="174">
        <f t="shared" si="91"/>
        <v>4.3941278839647619</v>
      </c>
      <c r="BX39" s="174">
        <f t="shared" si="92"/>
        <v>4.2412554139560719</v>
      </c>
      <c r="BY39" s="174">
        <f t="shared" si="93"/>
        <v>2.4024689369348211</v>
      </c>
      <c r="BZ39" s="174">
        <f t="shared" si="94"/>
        <v>11.738085523939501</v>
      </c>
      <c r="CA39" s="174">
        <f t="shared" si="95"/>
        <v>8.4095385227424977</v>
      </c>
      <c r="CB39" s="174">
        <f t="shared" si="96"/>
        <v>7.035523239963414</v>
      </c>
      <c r="CC39" s="174">
        <f t="shared" si="97"/>
        <v>14.194424272858599</v>
      </c>
      <c r="CE39" s="185">
        <v>1994</v>
      </c>
      <c r="CF39" s="202">
        <v>375140.66932894627</v>
      </c>
      <c r="CG39" s="180">
        <f t="shared" si="65"/>
        <v>4.3941278839647602</v>
      </c>
      <c r="CH39" s="169">
        <f t="shared" si="73"/>
        <v>247181.57356294166</v>
      </c>
      <c r="CI39" s="169">
        <f t="shared" si="74"/>
        <v>50442.335597747784</v>
      </c>
      <c r="CJ39" s="169">
        <f t="shared" si="75"/>
        <v>89711.071838363525</v>
      </c>
      <c r="CK39" s="169">
        <v>-6673.4627777067944</v>
      </c>
      <c r="CL39" s="169">
        <f t="shared" si="76"/>
        <v>50743.233617568927</v>
      </c>
      <c r="CM39" s="169">
        <f t="shared" si="77"/>
        <v>56264.08250996883</v>
      </c>
      <c r="CN39" s="181">
        <f t="shared" si="54"/>
        <v>0</v>
      </c>
      <c r="CO39" s="181"/>
      <c r="CP39" s="185">
        <v>1994</v>
      </c>
      <c r="CQ39" s="170">
        <f t="shared" si="55"/>
        <v>1</v>
      </c>
      <c r="CR39" s="170">
        <f t="shared" si="98"/>
        <v>1.1713280492421684E-5</v>
      </c>
      <c r="CS39" s="170">
        <f t="shared" si="99"/>
        <v>0.65890369605913812</v>
      </c>
      <c r="CT39" s="170">
        <f t="shared" si="100"/>
        <v>0.13446245561159581</v>
      </c>
      <c r="CU39" s="170">
        <f t="shared" si="101"/>
        <v>0.23913981920125907</v>
      </c>
      <c r="CV39" s="170">
        <f t="shared" si="102"/>
        <v>-1.7789227677298552E-2</v>
      </c>
      <c r="CW39" s="170">
        <f t="shared" si="103"/>
        <v>0.13526454945111313</v>
      </c>
      <c r="CX39" s="170">
        <f t="shared" si="104"/>
        <v>0.14998129264580759</v>
      </c>
      <c r="CY39" s="170"/>
    </row>
    <row r="40" spans="1:103" x14ac:dyDescent="0.3">
      <c r="A40" s="178" t="s">
        <v>215</v>
      </c>
      <c r="B40" s="190"/>
      <c r="C40" s="186"/>
      <c r="D40" s="186"/>
      <c r="E40" s="186"/>
      <c r="F40" s="172"/>
      <c r="G40" s="172"/>
      <c r="H40" s="172"/>
      <c r="I40" s="263"/>
      <c r="J40" s="185">
        <v>1995</v>
      </c>
      <c r="K40" s="180">
        <v>-5.9102996219615118</v>
      </c>
      <c r="L40" s="184">
        <v>-6.2912308231498066</v>
      </c>
      <c r="M40" s="174">
        <v>-5.8777991081152443</v>
      </c>
      <c r="N40" s="174">
        <v>-1.0825945723267116</v>
      </c>
      <c r="O40" s="174">
        <v>-35.846464881958163</v>
      </c>
      <c r="P40" s="174">
        <v>50.561585818231251</v>
      </c>
      <c r="Q40" s="174">
        <v>20.197964566321946</v>
      </c>
      <c r="R40" s="174">
        <v>-15.942235254306114</v>
      </c>
      <c r="S40" s="174"/>
      <c r="T40" s="185">
        <v>1995</v>
      </c>
      <c r="U40" s="180">
        <v>-5.9102996219615118</v>
      </c>
      <c r="V40" s="202">
        <v>352968.73176777369</v>
      </c>
      <c r="W40" s="169">
        <f t="shared" si="0"/>
        <v>220795.72564622978</v>
      </c>
      <c r="X40" s="169">
        <f t="shared" si="1"/>
        <v>51365.513848213734</v>
      </c>
      <c r="Y40" s="169">
        <f t="shared" si="2"/>
        <v>55127.998076628202</v>
      </c>
      <c r="Z40" s="169">
        <v>16468.495162888372</v>
      </c>
      <c r="AA40" s="169">
        <f t="shared" si="3"/>
        <v>58163.715751466203</v>
      </c>
      <c r="AB40" s="169">
        <f t="shared" si="4"/>
        <v>48771.737803073171</v>
      </c>
      <c r="AC40" s="196">
        <f t="shared" si="5"/>
        <v>180.97891457943479</v>
      </c>
      <c r="AE40" s="185">
        <v>1995</v>
      </c>
      <c r="AF40" s="170">
        <f t="shared" si="105"/>
        <v>1</v>
      </c>
      <c r="AG40" s="170">
        <f t="shared" si="106"/>
        <v>0.62287973306910904</v>
      </c>
      <c r="AH40" s="170">
        <f t="shared" si="107"/>
        <v>0.13613959305306142</v>
      </c>
      <c r="AI40" s="170">
        <f t="shared" si="108"/>
        <v>0.23063985871812301</v>
      </c>
      <c r="AJ40" s="170">
        <f t="shared" si="109"/>
        <v>1.2920246400260058E-2</v>
      </c>
      <c r="AK40" s="170">
        <f t="shared" si="110"/>
        <v>0.15176939936704881</v>
      </c>
      <c r="AL40" s="170">
        <f t="shared" si="111"/>
        <v>0.17408553385042302</v>
      </c>
      <c r="AN40" s="185">
        <v>1995</v>
      </c>
      <c r="AO40" s="180">
        <v>-5.9102996219615118</v>
      </c>
      <c r="AP40" s="202">
        <v>352968.73176777369</v>
      </c>
      <c r="AQ40" s="169">
        <f t="shared" si="27"/>
        <v>219857.06942525282</v>
      </c>
      <c r="AR40" s="169">
        <f t="shared" si="28"/>
        <v>48053.019503319905</v>
      </c>
      <c r="AS40" s="169">
        <f t="shared" si="29"/>
        <v>81408.658426834387</v>
      </c>
      <c r="AT40" s="169">
        <v>11526.882098922273</v>
      </c>
      <c r="AU40" s="169">
        <f t="shared" si="30"/>
        <v>53569.852415743975</v>
      </c>
      <c r="AV40" s="169">
        <f t="shared" si="31"/>
        <v>61446.750102299651</v>
      </c>
      <c r="AW40" s="205">
        <f t="shared" si="32"/>
        <v>0</v>
      </c>
      <c r="AY40" s="185">
        <v>1995</v>
      </c>
      <c r="AZ40" s="180">
        <v>-5.9102996219615118</v>
      </c>
      <c r="BA40" s="174">
        <f t="shared" si="78"/>
        <v>-6.2912308231498066</v>
      </c>
      <c r="BB40" s="174">
        <f t="shared" si="79"/>
        <v>-3.6486123095693204</v>
      </c>
      <c r="BC40" s="174">
        <f t="shared" si="80"/>
        <v>-0.15015661976735009</v>
      </c>
      <c r="BD40" s="174">
        <f t="shared" si="81"/>
        <v>-7.5659190728467314</v>
      </c>
      <c r="BE40" s="174">
        <f t="shared" si="82"/>
        <v>0.62033212454795472</v>
      </c>
      <c r="BF40" s="174">
        <f t="shared" si="83"/>
        <v>2.9568393645243347</v>
      </c>
      <c r="BG40" s="174">
        <f t="shared" si="84"/>
        <v>-2.4735261567984561</v>
      </c>
      <c r="BH40" s="174"/>
      <c r="BI40" s="185">
        <v>1995</v>
      </c>
      <c r="BJ40" s="214">
        <f t="shared" si="63"/>
        <v>0</v>
      </c>
      <c r="BK40" s="180">
        <v>-5.9102996219615118</v>
      </c>
      <c r="BL40" s="174">
        <f t="shared" si="64"/>
        <v>-5.91029962196151</v>
      </c>
      <c r="BM40" s="174">
        <f t="shared" si="85"/>
        <v>-4.0580412285307688</v>
      </c>
      <c r="BN40" s="174">
        <f t="shared" si="86"/>
        <v>-0.16700644027171282</v>
      </c>
      <c r="BO40" s="174">
        <f t="shared" si="87"/>
        <v>-8.4149284506918356</v>
      </c>
      <c r="BP40" s="174">
        <f t="shared" si="88"/>
        <v>0.68994267497135864</v>
      </c>
      <c r="BQ40" s="174">
        <f t="shared" si="89"/>
        <v>3.2886410035707025</v>
      </c>
      <c r="BR40" s="174">
        <f t="shared" si="90"/>
        <v>-2.7510928189907458</v>
      </c>
      <c r="BS40" s="170">
        <v>1.1122149694796641</v>
      </c>
      <c r="BU40" s="185">
        <v>1995</v>
      </c>
      <c r="BV40" s="180">
        <v>-5.9102996219615118</v>
      </c>
      <c r="BW40" s="174">
        <f t="shared" si="91"/>
        <v>-5.91029962196151</v>
      </c>
      <c r="BX40" s="174">
        <f t="shared" si="92"/>
        <v>-6.5373761556399934</v>
      </c>
      <c r="BY40" s="174">
        <f t="shared" si="93"/>
        <v>-1.2040778892192037</v>
      </c>
      <c r="BZ40" s="174">
        <f t="shared" si="94"/>
        <v>-39.868974844640945</v>
      </c>
      <c r="CA40" s="174">
        <f t="shared" si="95"/>
        <v>56.235352627667481</v>
      </c>
      <c r="CB40" s="174">
        <f t="shared" si="96"/>
        <v>22.464478543683104</v>
      </c>
      <c r="CC40" s="174">
        <f t="shared" si="97"/>
        <v>-17.731192696805699</v>
      </c>
      <c r="CE40" s="185">
        <v>1995</v>
      </c>
      <c r="CF40" s="202">
        <v>352968.73176777369</v>
      </c>
      <c r="CG40" s="180">
        <f t="shared" si="65"/>
        <v>-5.9102996219615118</v>
      </c>
      <c r="CH40" s="169">
        <f t="shared" si="73"/>
        <v>231022.38431170219</v>
      </c>
      <c r="CI40" s="169">
        <f t="shared" si="74"/>
        <v>49834.970588009557</v>
      </c>
      <c r="CJ40" s="169">
        <f t="shared" si="75"/>
        <v>53944.187174268605</v>
      </c>
      <c r="CK40" s="169">
        <v>24928.268501055602</v>
      </c>
      <c r="CL40" s="169">
        <f t="shared" si="76"/>
        <v>62142.436445958687</v>
      </c>
      <c r="CM40" s="169">
        <f t="shared" si="77"/>
        <v>68903.515253220932</v>
      </c>
      <c r="CN40" s="181">
        <f t="shared" si="54"/>
        <v>0</v>
      </c>
      <c r="CO40" s="181"/>
      <c r="CP40" s="185">
        <v>1995</v>
      </c>
      <c r="CQ40" s="170">
        <f t="shared" si="55"/>
        <v>1</v>
      </c>
      <c r="CR40" s="170">
        <f t="shared" si="98"/>
        <v>-1.6744541626565481E-5</v>
      </c>
      <c r="CS40" s="170">
        <f t="shared" si="99"/>
        <v>0.65451232225209444</v>
      </c>
      <c r="CT40" s="170">
        <f t="shared" si="100"/>
        <v>0.14118806030897132</v>
      </c>
      <c r="CU40" s="170">
        <f t="shared" si="101"/>
        <v>0.15282993171689704</v>
      </c>
      <c r="CV40" s="170">
        <f t="shared" si="102"/>
        <v>7.0624580189319677E-2</v>
      </c>
      <c r="CW40" s="170">
        <f t="shared" si="103"/>
        <v>0.17605649127822359</v>
      </c>
      <c r="CX40" s="170">
        <f t="shared" si="104"/>
        <v>0.19521138574550606</v>
      </c>
      <c r="CY40" s="170"/>
    </row>
    <row r="41" spans="1:103" x14ac:dyDescent="0.3">
      <c r="A41" s="187">
        <v>1993</v>
      </c>
      <c r="B41" s="264">
        <v>10165571.176750001</v>
      </c>
      <c r="C41" s="264">
        <v>6310223.851999999</v>
      </c>
      <c r="D41" s="264">
        <v>1409971.7890000001</v>
      </c>
      <c r="E41" s="264">
        <v>2145592.0160000003</v>
      </c>
      <c r="F41" s="264">
        <v>124719.79000000001</v>
      </c>
      <c r="G41" s="264">
        <v>1488167.8260000001</v>
      </c>
      <c r="H41" s="264">
        <v>1577244.709</v>
      </c>
      <c r="I41" s="263"/>
      <c r="J41" s="185">
        <v>1996</v>
      </c>
      <c r="K41" s="180">
        <v>6.2182971605244663</v>
      </c>
      <c r="L41" s="184">
        <v>6.7732586892794489</v>
      </c>
      <c r="M41" s="174">
        <v>4.5328456451604549</v>
      </c>
      <c r="N41" s="174">
        <v>-2.0342383299254418E-2</v>
      </c>
      <c r="O41" s="174">
        <v>19.402963153279607</v>
      </c>
      <c r="P41" s="174">
        <v>-11.976457494571303</v>
      </c>
      <c r="Q41" s="174">
        <v>15.447931899186361</v>
      </c>
      <c r="R41" s="174">
        <v>17.477957167423064</v>
      </c>
      <c r="S41" s="174"/>
      <c r="T41" s="185">
        <v>1996</v>
      </c>
      <c r="U41" s="180">
        <v>6.2182971605244663</v>
      </c>
      <c r="V41" s="202">
        <v>374917.37639282836</v>
      </c>
      <c r="W41" s="169">
        <f t="shared" si="0"/>
        <v>230804.05508088533</v>
      </c>
      <c r="X41" s="169">
        <f t="shared" si="1"/>
        <v>51355.064878503101</v>
      </c>
      <c r="Y41" s="169">
        <f t="shared" si="2"/>
        <v>65824.463230577065</v>
      </c>
      <c r="Z41" s="169">
        <v>17273.260219461925</v>
      </c>
      <c r="AA41" s="169">
        <f t="shared" si="3"/>
        <v>67148.806950789032</v>
      </c>
      <c r="AB41" s="169">
        <f t="shared" si="4"/>
        <v>57296.041246102184</v>
      </c>
      <c r="AC41" s="196">
        <f t="shared" si="5"/>
        <v>192.23272128595272</v>
      </c>
      <c r="AE41" s="185">
        <v>1996</v>
      </c>
      <c r="AF41" s="170">
        <f t="shared" si="105"/>
        <v>1</v>
      </c>
      <c r="AG41" s="170">
        <f t="shared" si="106"/>
        <v>0.6256278028449167</v>
      </c>
      <c r="AH41" s="170">
        <f t="shared" si="107"/>
        <v>0.14370667162828249</v>
      </c>
      <c r="AI41" s="170">
        <f t="shared" si="108"/>
        <v>0.1578973067928055</v>
      </c>
      <c r="AJ41" s="170">
        <f t="shared" si="109"/>
        <v>2.0758919408217062E-2</v>
      </c>
      <c r="AK41" s="170">
        <f t="shared" si="110"/>
        <v>0.19467092618562629</v>
      </c>
      <c r="AL41" s="170">
        <f t="shared" si="111"/>
        <v>0.15615657935289989</v>
      </c>
      <c r="AN41" s="185">
        <v>1996</v>
      </c>
      <c r="AO41" s="180">
        <v>6.2182971605244663</v>
      </c>
      <c r="AP41" s="202">
        <v>374917.37639282836</v>
      </c>
      <c r="AQ41" s="169">
        <f t="shared" si="27"/>
        <v>234558.73444102585</v>
      </c>
      <c r="AR41" s="169">
        <f t="shared" si="28"/>
        <v>53878.128297021372</v>
      </c>
      <c r="AS41" s="169">
        <f t="shared" si="29"/>
        <v>59198.444002252152</v>
      </c>
      <c r="AT41" s="169">
        <v>12842.371784519812</v>
      </c>
      <c r="AU41" s="169">
        <f t="shared" si="30"/>
        <v>72985.51290547695</v>
      </c>
      <c r="AV41" s="169">
        <f t="shared" si="31"/>
        <v>58545.815037467735</v>
      </c>
      <c r="AW41" s="205">
        <f t="shared" si="32"/>
        <v>0</v>
      </c>
      <c r="AY41" s="185">
        <v>1996</v>
      </c>
      <c r="AZ41" s="180">
        <v>6.2182971605244663</v>
      </c>
      <c r="BA41" s="174">
        <f t="shared" si="78"/>
        <v>6.7732586892794489</v>
      </c>
      <c r="BB41" s="174">
        <f t="shared" si="79"/>
        <v>2.8234176855010173</v>
      </c>
      <c r="BC41" s="174">
        <f t="shared" si="80"/>
        <v>-2.7694037840898895E-3</v>
      </c>
      <c r="BD41" s="174">
        <f t="shared" si="81"/>
        <v>4.4750966803853549</v>
      </c>
      <c r="BE41" s="174">
        <f t="shared" si="82"/>
        <v>-0.15473878183210246</v>
      </c>
      <c r="BF41" s="174">
        <f t="shared" si="83"/>
        <v>2.3445233458025876</v>
      </c>
      <c r="BG41" s="174">
        <f t="shared" si="84"/>
        <v>3.0426595041056714</v>
      </c>
      <c r="BH41" s="174"/>
      <c r="BI41" s="185">
        <v>1996</v>
      </c>
      <c r="BJ41" s="214">
        <f t="shared" si="63"/>
        <v>0</v>
      </c>
      <c r="BK41" s="180">
        <v>6.2182971605244663</v>
      </c>
      <c r="BL41" s="174">
        <f t="shared" si="64"/>
        <v>6.2182971605244663</v>
      </c>
      <c r="BM41" s="174">
        <f t="shared" si="85"/>
        <v>2.7250045580409195</v>
      </c>
      <c r="BN41" s="174">
        <f t="shared" si="86"/>
        <v>-2.672873366719584E-3</v>
      </c>
      <c r="BO41" s="174">
        <f t="shared" si="87"/>
        <v>4.3191125827207992</v>
      </c>
      <c r="BP41" s="174">
        <f t="shared" si="88"/>
        <v>-0.14934520243445812</v>
      </c>
      <c r="BQ41" s="174">
        <f t="shared" si="89"/>
        <v>2.2628025731204184</v>
      </c>
      <c r="BR41" s="174">
        <f t="shared" si="90"/>
        <v>2.9366044775564935</v>
      </c>
      <c r="BS41" s="170">
        <v>0.96514397144798136</v>
      </c>
      <c r="BU41" s="185">
        <v>1996</v>
      </c>
      <c r="BV41" s="180">
        <v>6.2182971605244663</v>
      </c>
      <c r="BW41" s="174">
        <f t="shared" si="91"/>
        <v>6.2182971605244663</v>
      </c>
      <c r="BX41" s="174">
        <f t="shared" si="92"/>
        <v>4.3748486479308486</v>
      </c>
      <c r="BY41" s="174">
        <f t="shared" si="93"/>
        <v>-1.96333286061595E-2</v>
      </c>
      <c r="BZ41" s="174">
        <f t="shared" si="94"/>
        <v>18.726652915615126</v>
      </c>
      <c r="CA41" s="174">
        <f t="shared" si="95"/>
        <v>-11.559005750188488</v>
      </c>
      <c r="CB41" s="174">
        <f t="shared" si="96"/>
        <v>14.909478343838682</v>
      </c>
      <c r="CC41" s="174">
        <f t="shared" si="97"/>
        <v>16.868744993364409</v>
      </c>
      <c r="CE41" s="185">
        <v>1996</v>
      </c>
      <c r="CF41" s="202">
        <v>374917.37639282836</v>
      </c>
      <c r="CG41" s="180">
        <f t="shared" si="65"/>
        <v>6.2182971605244663</v>
      </c>
      <c r="CH41" s="169">
        <f t="shared" si="73"/>
        <v>241129.26396818031</v>
      </c>
      <c r="CI41" s="169">
        <f t="shared" si="74"/>
        <v>49825.18632447323</v>
      </c>
      <c r="CJ41" s="169">
        <f t="shared" si="75"/>
        <v>64046.127874543658</v>
      </c>
      <c r="CK41" s="169">
        <v>27685.91861347208</v>
      </c>
      <c r="CL41" s="169">
        <f t="shared" si="76"/>
        <v>71407.549550202617</v>
      </c>
      <c r="CM41" s="169">
        <f t="shared" si="77"/>
        <v>79176.669938043487</v>
      </c>
      <c r="CN41" s="181">
        <f t="shared" si="54"/>
        <v>0</v>
      </c>
      <c r="CO41" s="181"/>
      <c r="CP41" s="185">
        <v>1996</v>
      </c>
      <c r="CQ41" s="170">
        <f t="shared" si="55"/>
        <v>1</v>
      </c>
      <c r="CR41" s="170">
        <f t="shared" si="98"/>
        <v>1.6585780100010893E-5</v>
      </c>
      <c r="CS41" s="170">
        <f t="shared" si="99"/>
        <v>0.64315307625414386</v>
      </c>
      <c r="CT41" s="170">
        <f t="shared" si="100"/>
        <v>0.1328964445549404</v>
      </c>
      <c r="CU41" s="170">
        <f t="shared" si="101"/>
        <v>0.17082731264884837</v>
      </c>
      <c r="CV41" s="170">
        <f t="shared" si="102"/>
        <v>7.3845386628502166E-2</v>
      </c>
      <c r="CW41" s="170">
        <f t="shared" si="103"/>
        <v>0.19046209657506966</v>
      </c>
      <c r="CX41" s="170">
        <f t="shared" si="104"/>
        <v>0.21118431666150436</v>
      </c>
      <c r="CY41" s="170"/>
    </row>
    <row r="42" spans="1:103" x14ac:dyDescent="0.3">
      <c r="A42" s="179">
        <v>1994</v>
      </c>
      <c r="B42" s="265">
        <v>10667860.250500001</v>
      </c>
      <c r="C42" s="265">
        <v>6644793.9452499999</v>
      </c>
      <c r="D42" s="265">
        <v>1452318.15325</v>
      </c>
      <c r="E42" s="265">
        <v>2460433.7810000004</v>
      </c>
      <c r="F42" s="265">
        <v>137831.383</v>
      </c>
      <c r="G42" s="265">
        <v>1619054.74275</v>
      </c>
      <c r="H42" s="265">
        <v>1857120.1467500001</v>
      </c>
      <c r="I42" s="265"/>
      <c r="J42" s="185">
        <v>1997</v>
      </c>
      <c r="K42" s="180">
        <v>7.1988761492745024</v>
      </c>
      <c r="L42" s="184">
        <v>6.8468522787846542</v>
      </c>
      <c r="M42" s="174">
        <v>7.4814334137807137</v>
      </c>
      <c r="N42" s="174">
        <v>4.8408726720665429</v>
      </c>
      <c r="O42" s="174">
        <v>15.172319266511657</v>
      </c>
      <c r="P42" s="174">
        <v>2.956732226896297</v>
      </c>
      <c r="Q42" s="174">
        <v>9.3852216720067272</v>
      </c>
      <c r="R42" s="174">
        <v>23.113136243267451</v>
      </c>
      <c r="S42" s="174"/>
      <c r="T42" s="185">
        <v>1997</v>
      </c>
      <c r="U42" s="180">
        <v>7.1988761492745024</v>
      </c>
      <c r="V42" s="202">
        <v>401907.2139814574</v>
      </c>
      <c r="W42" s="169">
        <f t="shared" si="0"/>
        <v>248071.50677806753</v>
      </c>
      <c r="X42" s="169">
        <f t="shared" si="1"/>
        <v>53841.098179928602</v>
      </c>
      <c r="Y42" s="169">
        <f t="shared" si="2"/>
        <v>75811.560947387785</v>
      </c>
      <c r="Z42" s="169">
        <v>21482.243190787209</v>
      </c>
      <c r="AA42" s="169">
        <f t="shared" si="3"/>
        <v>73450.871333228439</v>
      </c>
      <c r="AB42" s="169">
        <f t="shared" si="4"/>
        <v>70538.953321312496</v>
      </c>
      <c r="AC42" s="196">
        <f t="shared" si="5"/>
        <v>211.11312662961427</v>
      </c>
      <c r="AE42" s="185">
        <v>1997</v>
      </c>
      <c r="AF42" s="170">
        <f t="shared" si="105"/>
        <v>1</v>
      </c>
      <c r="AG42" s="170">
        <f t="shared" si="106"/>
        <v>0.61250031467546551</v>
      </c>
      <c r="AH42" s="170">
        <f t="shared" si="107"/>
        <v>0.13456312941092166</v>
      </c>
      <c r="AI42" s="170">
        <f t="shared" si="108"/>
        <v>0.17657423344031004</v>
      </c>
      <c r="AJ42" s="170">
        <f t="shared" si="109"/>
        <v>1.7113588620663034E-2</v>
      </c>
      <c r="AK42" s="170">
        <f t="shared" si="110"/>
        <v>0.21048674644680723</v>
      </c>
      <c r="AL42" s="170">
        <f t="shared" si="111"/>
        <v>0.17181226990567813</v>
      </c>
      <c r="AN42" s="185">
        <v>1997</v>
      </c>
      <c r="AO42" s="180">
        <v>7.1988761492745024</v>
      </c>
      <c r="AP42" s="202">
        <v>401907.2139814574</v>
      </c>
      <c r="AQ42" s="169">
        <f t="shared" si="27"/>
        <v>246168.29503398231</v>
      </c>
      <c r="AR42" s="169">
        <f t="shared" si="28"/>
        <v>54081.892446169833</v>
      </c>
      <c r="AS42" s="169">
        <f t="shared" si="29"/>
        <v>70966.458222906498</v>
      </c>
      <c r="AT42" s="169">
        <v>15147.017159562325</v>
      </c>
      <c r="AU42" s="169">
        <f t="shared" si="30"/>
        <v>84596.141844457728</v>
      </c>
      <c r="AV42" s="169">
        <f t="shared" si="31"/>
        <v>69052.590725621296</v>
      </c>
      <c r="AW42" s="205">
        <f t="shared" si="32"/>
        <v>0</v>
      </c>
      <c r="AY42" s="185">
        <v>1997</v>
      </c>
      <c r="AZ42" s="180">
        <v>7.1988761492745024</v>
      </c>
      <c r="BA42" s="174">
        <f t="shared" si="78"/>
        <v>6.8468522787846542</v>
      </c>
      <c r="BB42" s="174">
        <f t="shared" si="79"/>
        <v>4.6805927487941723</v>
      </c>
      <c r="BC42" s="174">
        <f t="shared" si="80"/>
        <v>0.69566569947899315</v>
      </c>
      <c r="BD42" s="174">
        <f t="shared" si="81"/>
        <v>2.3956683499827847</v>
      </c>
      <c r="BE42" s="174">
        <f t="shared" si="82"/>
        <v>6.1378566009818392E-2</v>
      </c>
      <c r="BF42" s="174">
        <f t="shared" si="83"/>
        <v>1.8270297953469616</v>
      </c>
      <c r="BG42" s="174">
        <f t="shared" si="84"/>
        <v>3.6092682938661804</v>
      </c>
      <c r="BH42" s="174"/>
      <c r="BI42" s="185">
        <v>1997</v>
      </c>
      <c r="BJ42" s="214">
        <f t="shared" si="63"/>
        <v>0</v>
      </c>
      <c r="BK42" s="180">
        <v>7.1988761492745024</v>
      </c>
      <c r="BL42" s="174">
        <f t="shared" si="64"/>
        <v>7.1988761492745041</v>
      </c>
      <c r="BM42" s="174">
        <f t="shared" si="85"/>
        <v>5.568440780996796</v>
      </c>
      <c r="BN42" s="174">
        <f t="shared" si="86"/>
        <v>0.82762450373779251</v>
      </c>
      <c r="BO42" s="174">
        <f t="shared" si="87"/>
        <v>2.8500957151685897</v>
      </c>
      <c r="BP42" s="174">
        <f t="shared" si="88"/>
        <v>7.3021287770919097E-2</v>
      </c>
      <c r="BQ42" s="174">
        <f t="shared" si="89"/>
        <v>2.1735937661158902</v>
      </c>
      <c r="BR42" s="174">
        <f t="shared" si="90"/>
        <v>4.2938999045154844</v>
      </c>
      <c r="BS42" s="170">
        <v>1.1896870930356744</v>
      </c>
      <c r="BU42" s="185">
        <v>1997</v>
      </c>
      <c r="BV42" s="180">
        <v>7.1988761492745024</v>
      </c>
      <c r="BW42" s="174">
        <f t="shared" si="91"/>
        <v>7.1988761492745041</v>
      </c>
      <c r="BX42" s="174">
        <f t="shared" si="92"/>
        <v>8.9005647697807397</v>
      </c>
      <c r="BY42" s="174">
        <f t="shared" si="93"/>
        <v>5.7591237369866839</v>
      </c>
      <c r="BZ42" s="174">
        <f t="shared" si="94"/>
        <v>18.050312402785408</v>
      </c>
      <c r="CA42" s="174">
        <f t="shared" si="95"/>
        <v>3.5175861679011518</v>
      </c>
      <c r="CB42" s="174">
        <f t="shared" si="96"/>
        <v>11.165477088465096</v>
      </c>
      <c r="CC42" s="174">
        <f t="shared" si="97"/>
        <v>27.497399868190342</v>
      </c>
      <c r="CE42" s="185">
        <v>1997</v>
      </c>
      <c r="CF42" s="202">
        <v>401907.2139814574</v>
      </c>
      <c r="CG42" s="180">
        <f t="shared" si="65"/>
        <v>7.1988761492745024</v>
      </c>
      <c r="CH42" s="169">
        <f t="shared" si="73"/>
        <v>262591.13028656377</v>
      </c>
      <c r="CI42" s="169">
        <f t="shared" si="74"/>
        <v>52694.680457083807</v>
      </c>
      <c r="CJ42" s="169">
        <f t="shared" si="75"/>
        <v>75606.654037786211</v>
      </c>
      <c r="CK42" s="169">
        <v>19651.328944744135</v>
      </c>
      <c r="CL42" s="169">
        <f t="shared" si="76"/>
        <v>79380.54313466484</v>
      </c>
      <c r="CM42" s="169">
        <f t="shared" si="77"/>
        <v>88017.122879385366</v>
      </c>
      <c r="CN42" s="181">
        <f t="shared" si="54"/>
        <v>0</v>
      </c>
      <c r="CO42" s="181"/>
      <c r="CP42" s="185">
        <v>1997</v>
      </c>
      <c r="CQ42" s="170">
        <f t="shared" si="55"/>
        <v>1</v>
      </c>
      <c r="CR42" s="170">
        <f t="shared" si="98"/>
        <v>1.7911786349788271E-5</v>
      </c>
      <c r="CS42" s="170">
        <f t="shared" si="99"/>
        <v>0.65336257014455779</v>
      </c>
      <c r="CT42" s="170">
        <f t="shared" si="100"/>
        <v>0.1311115566577388</v>
      </c>
      <c r="CU42" s="170">
        <f t="shared" si="101"/>
        <v>0.18811967391377662</v>
      </c>
      <c r="CV42" s="170">
        <f t="shared" si="102"/>
        <v>4.8895188394530234E-2</v>
      </c>
      <c r="CW42" s="170">
        <f t="shared" si="103"/>
        <v>0.19750962504078662</v>
      </c>
      <c r="CX42" s="170">
        <f t="shared" si="104"/>
        <v>0.2189986141513901</v>
      </c>
      <c r="CY42" s="170"/>
    </row>
    <row r="43" spans="1:103" x14ac:dyDescent="0.3">
      <c r="A43" s="179">
        <v>1995</v>
      </c>
      <c r="B43" s="265">
        <v>9996720.5382499993</v>
      </c>
      <c r="C43" s="265">
        <v>6254226.3059999999</v>
      </c>
      <c r="D43" s="265">
        <v>1436595.4357499999</v>
      </c>
      <c r="E43" s="265">
        <v>1578455.24975</v>
      </c>
      <c r="F43" s="265">
        <v>207521.11600000001</v>
      </c>
      <c r="G43" s="265">
        <v>1946070.8459999999</v>
      </c>
      <c r="H43" s="265">
        <v>1561053.6840000001</v>
      </c>
      <c r="I43" s="265"/>
      <c r="J43" s="185">
        <v>1998</v>
      </c>
      <c r="K43" s="180">
        <v>6.1850789325367916</v>
      </c>
      <c r="L43" s="184">
        <v>5.1639251702567224</v>
      </c>
      <c r="M43" s="174">
        <v>6.4130919762468208</v>
      </c>
      <c r="N43" s="174">
        <v>1.4047509724630425</v>
      </c>
      <c r="O43" s="174">
        <v>10.468670670179069</v>
      </c>
      <c r="P43" s="174">
        <v>8.1539722951287086</v>
      </c>
      <c r="Q43" s="174">
        <v>7.3957003486553541</v>
      </c>
      <c r="R43" s="174">
        <v>14.80427568901086</v>
      </c>
      <c r="S43" s="174"/>
      <c r="T43" s="185">
        <v>1998</v>
      </c>
      <c r="U43" s="180">
        <v>6.1850789325367916</v>
      </c>
      <c r="V43" s="202">
        <v>426765.49240177008</v>
      </c>
      <c r="W43" s="169">
        <f t="shared" si="0"/>
        <v>263980.56067460636</v>
      </c>
      <c r="X43" s="169">
        <f t="shared" si="1"/>
        <v>54597.431530195929</v>
      </c>
      <c r="Y43" s="169">
        <f t="shared" si="2"/>
        <v>83748.023592891899</v>
      </c>
      <c r="Z43" s="169">
        <v>26845.755791344447</v>
      </c>
      <c r="AA43" s="169">
        <f t="shared" si="3"/>
        <v>78883.077680510411</v>
      </c>
      <c r="AB43" s="169">
        <f t="shared" si="4"/>
        <v>80981.734439142281</v>
      </c>
      <c r="AC43" s="196">
        <f t="shared" si="5"/>
        <v>307.6224286367069</v>
      </c>
      <c r="AE43" s="185">
        <v>1998</v>
      </c>
      <c r="AF43" s="170">
        <f t="shared" si="105"/>
        <v>1</v>
      </c>
      <c r="AG43" s="170">
        <f t="shared" si="106"/>
        <v>0.61613805539110278</v>
      </c>
      <c r="AH43" s="170">
        <f t="shared" si="107"/>
        <v>0.13203679487080647</v>
      </c>
      <c r="AI43" s="170">
        <f t="shared" si="108"/>
        <v>0.19033283203294629</v>
      </c>
      <c r="AJ43" s="170">
        <f t="shared" si="109"/>
        <v>1.6490510702753904E-2</v>
      </c>
      <c r="AK43" s="170">
        <f t="shared" si="110"/>
        <v>0.2154872972675782</v>
      </c>
      <c r="AL43" s="170">
        <f t="shared" si="111"/>
        <v>0.1979688399052891</v>
      </c>
      <c r="AN43" s="185">
        <v>1998</v>
      </c>
      <c r="AO43" s="180">
        <v>6.1850789325367916</v>
      </c>
      <c r="AP43" s="202">
        <v>426765.49240177008</v>
      </c>
      <c r="AQ43" s="169">
        <f t="shared" si="27"/>
        <v>262946.46059645305</v>
      </c>
      <c r="AR43" s="169">
        <f t="shared" si="28"/>
        <v>56348.747778191231</v>
      </c>
      <c r="AS43" s="169">
        <f t="shared" si="29"/>
        <v>81227.484782763728</v>
      </c>
      <c r="AT43" s="169">
        <v>18766.526162025344</v>
      </c>
      <c r="AU43" s="169">
        <f t="shared" si="30"/>
        <v>91962.542524724617</v>
      </c>
      <c r="AV43" s="169">
        <f t="shared" si="31"/>
        <v>84486.2694423879</v>
      </c>
      <c r="AW43" s="205">
        <f t="shared" si="32"/>
        <v>0</v>
      </c>
      <c r="AY43" s="185">
        <v>1998</v>
      </c>
      <c r="AZ43" s="180">
        <v>6.1850789325367916</v>
      </c>
      <c r="BA43" s="174">
        <f t="shared" si="78"/>
        <v>5.1639251702567224</v>
      </c>
      <c r="BB43" s="174">
        <f t="shared" si="79"/>
        <v>3.9280208534938805</v>
      </c>
      <c r="BC43" s="174">
        <f t="shared" si="80"/>
        <v>0.18902768689766244</v>
      </c>
      <c r="BD43" s="174">
        <f t="shared" si="81"/>
        <v>1.8484974987259259</v>
      </c>
      <c r="BE43" s="174">
        <f t="shared" si="82"/>
        <v>0.1395437274831163</v>
      </c>
      <c r="BF43" s="174">
        <f t="shared" si="83"/>
        <v>1.5566969040839833</v>
      </c>
      <c r="BG43" s="174">
        <f t="shared" si="84"/>
        <v>2.5435562104384029</v>
      </c>
      <c r="BH43" s="174"/>
      <c r="BI43" s="185">
        <v>1998</v>
      </c>
      <c r="BJ43" s="214">
        <f t="shared" si="63"/>
        <v>0</v>
      </c>
      <c r="BK43" s="180">
        <v>6.1850789325367916</v>
      </c>
      <c r="BL43" s="174">
        <f t="shared" si="64"/>
        <v>6.1850789325367916</v>
      </c>
      <c r="BM43" s="174">
        <f t="shared" si="85"/>
        <v>4.7467809853840954</v>
      </c>
      <c r="BN43" s="174">
        <f t="shared" si="86"/>
        <v>0.22842878470944461</v>
      </c>
      <c r="BO43" s="174">
        <f t="shared" si="87"/>
        <v>2.2337999480521233</v>
      </c>
      <c r="BP43" s="174">
        <f t="shared" si="88"/>
        <v>0.16863034514119299</v>
      </c>
      <c r="BQ43" s="174">
        <f t="shared" si="89"/>
        <v>1.881176180044853</v>
      </c>
      <c r="BR43" s="174">
        <f t="shared" si="90"/>
        <v>3.0737373107949177</v>
      </c>
      <c r="BS43" s="170">
        <v>1.2084408821714752</v>
      </c>
      <c r="BU43" s="185">
        <v>1998</v>
      </c>
      <c r="BV43" s="180">
        <v>6.1850789325367916</v>
      </c>
      <c r="BW43" s="174">
        <f t="shared" si="91"/>
        <v>6.1850789325367916</v>
      </c>
      <c r="BX43" s="174">
        <f t="shared" si="92"/>
        <v>7.7498425252225163</v>
      </c>
      <c r="BY43" s="174">
        <f t="shared" si="93"/>
        <v>1.6975585043944768</v>
      </c>
      <c r="BZ43" s="174">
        <f t="shared" si="94"/>
        <v>12.650769619833843</v>
      </c>
      <c r="CA43" s="174">
        <f t="shared" si="95"/>
        <v>9.8535934735271038</v>
      </c>
      <c r="CB43" s="174">
        <f t="shared" si="96"/>
        <v>8.9372666536049614</v>
      </c>
      <c r="CC43" s="174">
        <f t="shared" si="97"/>
        <v>17.890091973538006</v>
      </c>
      <c r="CE43" s="185">
        <v>1998</v>
      </c>
      <c r="CF43" s="202">
        <v>426765.49240177008</v>
      </c>
      <c r="CG43" s="180">
        <f t="shared" si="65"/>
        <v>6.1850789325367916</v>
      </c>
      <c r="CH43" s="169">
        <f t="shared" si="73"/>
        <v>282941.52936897438</v>
      </c>
      <c r="CI43" s="169">
        <f t="shared" si="74"/>
        <v>53589.203486546532</v>
      </c>
      <c r="CJ43" s="169">
        <f t="shared" si="75"/>
        <v>85171.477657371346</v>
      </c>
      <c r="CK43" s="169">
        <v>14471.735795135261</v>
      </c>
      <c r="CL43" s="169">
        <f t="shared" si="76"/>
        <v>86474.993945689755</v>
      </c>
      <c r="CM43" s="169">
        <f t="shared" si="77"/>
        <v>95883.447851947189</v>
      </c>
      <c r="CN43" s="181">
        <f t="shared" si="54"/>
        <v>0</v>
      </c>
      <c r="CO43" s="181"/>
      <c r="CP43" s="185">
        <v>1998</v>
      </c>
      <c r="CQ43" s="170">
        <f t="shared" si="55"/>
        <v>1</v>
      </c>
      <c r="CR43" s="170">
        <f t="shared" si="98"/>
        <v>1.4492921856751175E-5</v>
      </c>
      <c r="CS43" s="170">
        <f t="shared" si="99"/>
        <v>0.66299064569776556</v>
      </c>
      <c r="CT43" s="170">
        <f t="shared" si="100"/>
        <v>0.12557061065306568</v>
      </c>
      <c r="CU43" s="170">
        <f t="shared" si="101"/>
        <v>0.19957442476906806</v>
      </c>
      <c r="CV43" s="170">
        <f t="shared" si="102"/>
        <v>3.3910276376120693E-2</v>
      </c>
      <c r="CW43" s="170">
        <f t="shared" si="103"/>
        <v>0.20262883359903794</v>
      </c>
      <c r="CX43" s="170">
        <f t="shared" si="104"/>
        <v>0.22467479109505784</v>
      </c>
      <c r="CY43" s="170"/>
    </row>
    <row r="44" spans="1:103" x14ac:dyDescent="0.3">
      <c r="A44" s="179">
        <v>1996</v>
      </c>
      <c r="B44" s="265">
        <v>10673824.280750001</v>
      </c>
      <c r="C44" s="265">
        <v>6537720.7307500001</v>
      </c>
      <c r="D44" s="265">
        <v>1436303.1980000001</v>
      </c>
      <c r="E44" s="265">
        <v>1884722.3402499999</v>
      </c>
      <c r="F44" s="265">
        <v>182667.43775000001</v>
      </c>
      <c r="G44" s="265">
        <v>2246698.5449999999</v>
      </c>
      <c r="H44" s="265">
        <v>1833893.9782499999</v>
      </c>
      <c r="I44" s="265"/>
      <c r="J44" s="185">
        <v>1999</v>
      </c>
      <c r="K44" s="180">
        <v>2.7550303930056641</v>
      </c>
      <c r="L44" s="184">
        <v>2.7535542474823371</v>
      </c>
      <c r="M44" s="174">
        <v>4.8335196842524075</v>
      </c>
      <c r="N44" s="174">
        <v>5.22964222210478</v>
      </c>
      <c r="O44" s="174">
        <v>5.5606278603692383</v>
      </c>
      <c r="P44" s="174">
        <v>-28.502574429997928</v>
      </c>
      <c r="Q44" s="174">
        <v>5.4302259169341394</v>
      </c>
      <c r="R44" s="174">
        <v>11.513403514545084</v>
      </c>
      <c r="S44" s="174"/>
      <c r="T44" s="185">
        <v>1999</v>
      </c>
      <c r="U44" s="180">
        <v>2.7550303930056641</v>
      </c>
      <c r="V44" s="202">
        <v>438523.01142429915</v>
      </c>
      <c r="W44" s="169">
        <f t="shared" si="0"/>
        <v>276740.11303741334</v>
      </c>
      <c r="X44" s="169">
        <f t="shared" si="1"/>
        <v>57452.681861683806</v>
      </c>
      <c r="Y44" s="169">
        <f t="shared" si="2"/>
        <v>88404.939525306851</v>
      </c>
      <c r="Z44" s="169">
        <v>23327.339660444413</v>
      </c>
      <c r="AA44" s="169">
        <f t="shared" si="3"/>
        <v>83166.60700879278</v>
      </c>
      <c r="AB44" s="169">
        <f t="shared" si="4"/>
        <v>90305.488298198063</v>
      </c>
      <c r="AC44" s="196">
        <f t="shared" si="5"/>
        <v>263.18137114396086</v>
      </c>
      <c r="AE44" s="185">
        <v>1999</v>
      </c>
      <c r="AF44" s="170">
        <f t="shared" si="105"/>
        <v>1</v>
      </c>
      <c r="AG44" s="170">
        <f t="shared" si="106"/>
        <v>0.62345671723693818</v>
      </c>
      <c r="AH44" s="170">
        <f t="shared" si="107"/>
        <v>0.12731702702613787</v>
      </c>
      <c r="AI44" s="170">
        <f t="shared" si="108"/>
        <v>0.19993372162107861</v>
      </c>
      <c r="AJ44" s="170">
        <f t="shared" si="109"/>
        <v>1.6959373043472101E-2</v>
      </c>
      <c r="AK44" s="170">
        <f t="shared" si="110"/>
        <v>0.22006034073779288</v>
      </c>
      <c r="AL44" s="170">
        <f t="shared" si="111"/>
        <v>0.21611659357070556</v>
      </c>
      <c r="AN44" s="185">
        <v>1999</v>
      </c>
      <c r="AO44" s="180">
        <v>2.7550303930056641</v>
      </c>
      <c r="AP44" s="202">
        <v>438523.01142429915</v>
      </c>
      <c r="AQ44" s="169">
        <f t="shared" si="27"/>
        <v>273400.11713544989</v>
      </c>
      <c r="AR44" s="169">
        <f t="shared" si="28"/>
        <v>55831.446097090862</v>
      </c>
      <c r="AS44" s="169">
        <f t="shared" si="29"/>
        <v>87675.5376905429</v>
      </c>
      <c r="AT44" s="169">
        <v>19886.4866172084</v>
      </c>
      <c r="AU44" s="169">
        <f t="shared" si="30"/>
        <v>96501.523315394312</v>
      </c>
      <c r="AV44" s="169">
        <f t="shared" si="31"/>
        <v>94772.099431387134</v>
      </c>
      <c r="AW44" s="205">
        <f t="shared" si="32"/>
        <v>0</v>
      </c>
      <c r="AY44" s="185">
        <v>1999</v>
      </c>
      <c r="AZ44" s="180">
        <v>2.7550303930056641</v>
      </c>
      <c r="BA44" s="174">
        <f t="shared" si="78"/>
        <v>2.7535542474823371</v>
      </c>
      <c r="BB44" s="174">
        <f t="shared" si="79"/>
        <v>2.9781154189498955</v>
      </c>
      <c r="BC44" s="174">
        <f t="shared" si="80"/>
        <v>0.69050519732775739</v>
      </c>
      <c r="BD44" s="174">
        <f t="shared" si="81"/>
        <v>1.0583700485453797</v>
      </c>
      <c r="BE44" s="174">
        <f t="shared" si="82"/>
        <v>-0.47002200869392058</v>
      </c>
      <c r="BF44" s="174">
        <f t="shared" si="83"/>
        <v>1.1701447063924943</v>
      </c>
      <c r="BG44" s="174">
        <f t="shared" si="84"/>
        <v>2.2792951371359687</v>
      </c>
      <c r="BH44" s="174"/>
      <c r="BI44" s="185">
        <v>1999</v>
      </c>
      <c r="BJ44" s="214">
        <f t="shared" si="63"/>
        <v>0</v>
      </c>
      <c r="BK44" s="180">
        <v>2.7550303930056641</v>
      </c>
      <c r="BL44" s="174">
        <f t="shared" si="64"/>
        <v>2.7550303930056637</v>
      </c>
      <c r="BM44" s="174">
        <f t="shared" si="85"/>
        <v>2.6065032684918115</v>
      </c>
      <c r="BN44" s="174">
        <f t="shared" si="86"/>
        <v>0.60434328444530416</v>
      </c>
      <c r="BO44" s="174">
        <f t="shared" si="87"/>
        <v>0.92630560026450792</v>
      </c>
      <c r="BP44" s="174">
        <f t="shared" si="88"/>
        <v>-0.41137220341707725</v>
      </c>
      <c r="BQ44" s="174">
        <f t="shared" si="89"/>
        <v>1.0241329071443022</v>
      </c>
      <c r="BR44" s="174">
        <f t="shared" si="90"/>
        <v>1.9948824639231844</v>
      </c>
      <c r="BS44" s="170">
        <v>0.87521902338186841</v>
      </c>
      <c r="BU44" s="185">
        <v>1999</v>
      </c>
      <c r="BV44" s="180">
        <v>2.7550303930056641</v>
      </c>
      <c r="BW44" s="174">
        <f t="shared" si="91"/>
        <v>2.7550303930056637</v>
      </c>
      <c r="BX44" s="174">
        <f t="shared" si="92"/>
        <v>4.2303883775484294</v>
      </c>
      <c r="BY44" s="174">
        <f t="shared" si="93"/>
        <v>4.5770823582671296</v>
      </c>
      <c r="BZ44" s="174">
        <f t="shared" si="94"/>
        <v>4.8667672853423731</v>
      </c>
      <c r="CA44" s="174">
        <f t="shared" si="95"/>
        <v>-24.945995356491803</v>
      </c>
      <c r="CB44" s="174">
        <f t="shared" si="96"/>
        <v>4.7526370237620092</v>
      </c>
      <c r="CC44" s="174">
        <f t="shared" si="97"/>
        <v>10.076749779801521</v>
      </c>
      <c r="CE44" s="185">
        <v>1999</v>
      </c>
      <c r="CF44" s="202">
        <v>438523.01142429915</v>
      </c>
      <c r="CG44" s="180">
        <f t="shared" si="65"/>
        <v>2.7550303930056641</v>
      </c>
      <c r="CH44" s="169">
        <f t="shared" si="73"/>
        <v>294911.05494265724</v>
      </c>
      <c r="CI44" s="169">
        <f t="shared" si="74"/>
        <v>56042.025465265127</v>
      </c>
      <c r="CJ44" s="169">
        <f t="shared" si="75"/>
        <v>89316.575268442975</v>
      </c>
      <c r="CK44" s="169">
        <v>8108.9593179035583</v>
      </c>
      <c r="CL44" s="169">
        <f t="shared" si="76"/>
        <v>90584.83652424856</v>
      </c>
      <c r="CM44" s="169">
        <f t="shared" si="77"/>
        <v>100440.44009421837</v>
      </c>
      <c r="CN44" s="181">
        <f t="shared" si="54"/>
        <v>0</v>
      </c>
      <c r="CO44" s="181"/>
      <c r="CP44" s="185">
        <v>1999</v>
      </c>
      <c r="CQ44" s="170">
        <f t="shared" si="55"/>
        <v>1</v>
      </c>
      <c r="CR44" s="170">
        <f t="shared" si="98"/>
        <v>6.2825218317676732E-6</v>
      </c>
      <c r="CS44" s="170">
        <f t="shared" si="99"/>
        <v>0.67250987350652813</v>
      </c>
      <c r="CT44" s="170">
        <f t="shared" si="100"/>
        <v>0.12779722843561536</v>
      </c>
      <c r="CU44" s="170">
        <f t="shared" si="101"/>
        <v>0.20367591424301212</v>
      </c>
      <c r="CV44" s="170">
        <f t="shared" si="102"/>
        <v>1.8491525203126958E-2</v>
      </c>
      <c r="CW44" s="170">
        <f t="shared" si="103"/>
        <v>0.20656803443457591</v>
      </c>
      <c r="CX44" s="170">
        <f t="shared" si="104"/>
        <v>0.2290425758228587</v>
      </c>
      <c r="CY44" s="170"/>
    </row>
    <row r="45" spans="1:103" x14ac:dyDescent="0.3">
      <c r="A45" s="179">
        <v>1997</v>
      </c>
      <c r="B45" s="265">
        <v>11404645.261750001</v>
      </c>
      <c r="C45" s="265">
        <v>7026835.9539999999</v>
      </c>
      <c r="D45" s="265">
        <v>1505832.807</v>
      </c>
      <c r="E45" s="265">
        <v>2170678.4309999999</v>
      </c>
      <c r="F45" s="265">
        <v>188068.42475000001</v>
      </c>
      <c r="G45" s="265">
        <v>2457556.1837499999</v>
      </c>
      <c r="H45" s="265">
        <v>2257764.392</v>
      </c>
      <c r="I45" s="265"/>
      <c r="J45" s="185">
        <v>2000</v>
      </c>
      <c r="K45" s="180">
        <v>5.029283992308442</v>
      </c>
      <c r="L45" s="184">
        <f>K45</f>
        <v>5.029283992308442</v>
      </c>
      <c r="M45" s="174">
        <v>7.1273811049662683</v>
      </c>
      <c r="N45" s="174">
        <v>3.1205014379034335</v>
      </c>
      <c r="O45" s="174">
        <v>5.233980219581591</v>
      </c>
      <c r="P45" s="174">
        <v>7.5872158975224258</v>
      </c>
      <c r="Q45" s="174">
        <v>11.56658204839054</v>
      </c>
      <c r="R45" s="174">
        <v>20.296531652641892</v>
      </c>
      <c r="S45" s="174"/>
      <c r="T45" s="185">
        <v>2000</v>
      </c>
      <c r="U45" s="180">
        <v>5.029283992308442</v>
      </c>
      <c r="V45" s="202">
        <v>460577.57904045034</v>
      </c>
      <c r="W45" s="169">
        <f t="shared" si="0"/>
        <v>296464.43556390423</v>
      </c>
      <c r="X45" s="169">
        <f t="shared" si="1"/>
        <v>59245.493625291732</v>
      </c>
      <c r="Y45" s="169">
        <f t="shared" si="2"/>
        <v>93032.036573194477</v>
      </c>
      <c r="Z45" s="169">
        <v>27960.260257160815</v>
      </c>
      <c r="AA45" s="169">
        <f t="shared" si="3"/>
        <v>92786.140845327318</v>
      </c>
      <c r="AB45" s="169">
        <f t="shared" si="4"/>
        <v>108634.37031471464</v>
      </c>
      <c r="AC45" s="196">
        <f t="shared" si="5"/>
        <v>276.41750971361762</v>
      </c>
      <c r="AE45" s="185">
        <v>2000</v>
      </c>
      <c r="AF45" s="170">
        <f t="shared" si="105"/>
        <v>1</v>
      </c>
      <c r="AG45" s="170">
        <f t="shared" si="106"/>
        <v>0.63607689794671374</v>
      </c>
      <c r="AH45" s="170">
        <f t="shared" si="107"/>
        <v>0.13038502950929112</v>
      </c>
      <c r="AI45" s="170">
        <f t="shared" si="108"/>
        <v>0.20539561224276048</v>
      </c>
      <c r="AJ45" s="170">
        <f t="shared" si="109"/>
        <v>1.1800579753855628E-2</v>
      </c>
      <c r="AK45" s="170">
        <f t="shared" si="110"/>
        <v>0.22579278750264228</v>
      </c>
      <c r="AL45" s="170">
        <f t="shared" si="111"/>
        <v>0.23454076193796985</v>
      </c>
      <c r="AN45" s="185">
        <v>2000</v>
      </c>
      <c r="AO45" s="180">
        <v>5.029283992308442</v>
      </c>
      <c r="AP45" s="202">
        <v>460577.57904045034</v>
      </c>
      <c r="AQ45" s="169">
        <f t="shared" si="27"/>
        <v>292962.75773985701</v>
      </c>
      <c r="AR45" s="169">
        <f t="shared" si="28"/>
        <v>60052.421234506983</v>
      </c>
      <c r="AS45" s="169">
        <f t="shared" si="29"/>
        <v>94600.613832301708</v>
      </c>
      <c r="AT45" s="169">
        <v>16990.907120715536</v>
      </c>
      <c r="AU45" s="169">
        <f t="shared" si="30"/>
        <v>103995.09543276184</v>
      </c>
      <c r="AV45" s="169">
        <f t="shared" si="31"/>
        <v>108024.21631969276</v>
      </c>
      <c r="AW45" s="205">
        <f t="shared" si="32"/>
        <v>0</v>
      </c>
      <c r="AY45" s="185">
        <v>2000</v>
      </c>
      <c r="AZ45" s="180">
        <v>5.029283992308442</v>
      </c>
      <c r="BA45" s="174">
        <f t="shared" si="78"/>
        <v>5.029283992308442</v>
      </c>
      <c r="BB45" s="174">
        <f t="shared" si="79"/>
        <v>4.443613626198851</v>
      </c>
      <c r="BC45" s="174">
        <f t="shared" si="80"/>
        <v>0.39729296590465352</v>
      </c>
      <c r="BD45" s="174">
        <f t="shared" si="81"/>
        <v>1.0464491441920578</v>
      </c>
      <c r="BE45" s="174">
        <f t="shared" si="82"/>
        <v>0.12867442476744481</v>
      </c>
      <c r="BF45" s="174">
        <f t="shared" si="83"/>
        <v>2.5453459867404606</v>
      </c>
      <c r="BG45" s="174">
        <f t="shared" si="84"/>
        <v>4.3864172820689689</v>
      </c>
      <c r="BH45" s="174"/>
      <c r="BI45" s="185">
        <v>2000</v>
      </c>
      <c r="BJ45" s="214">
        <f t="shared" si="63"/>
        <v>0</v>
      </c>
      <c r="BK45" s="180">
        <v>5.029283992308442</v>
      </c>
      <c r="BL45" s="174">
        <f t="shared" si="64"/>
        <v>5.0292839923084465</v>
      </c>
      <c r="BM45" s="174">
        <f t="shared" si="85"/>
        <v>5.352913788364682</v>
      </c>
      <c r="BN45" s="174">
        <f t="shared" si="86"/>
        <v>0.47859133896628092</v>
      </c>
      <c r="BO45" s="174">
        <f t="shared" si="87"/>
        <v>1.2605848581753851</v>
      </c>
      <c r="BP45" s="174">
        <f t="shared" si="88"/>
        <v>0.15500517382667831</v>
      </c>
      <c r="BQ45" s="174">
        <f t="shared" si="89"/>
        <v>3.0662021441852514</v>
      </c>
      <c r="BR45" s="174">
        <f t="shared" si="90"/>
        <v>5.2840133112098311</v>
      </c>
      <c r="BS45" s="170">
        <v>1.2046307889607546</v>
      </c>
      <c r="BU45" s="185">
        <v>2000</v>
      </c>
      <c r="BV45" s="180">
        <v>5.029283992308442</v>
      </c>
      <c r="BW45" s="174">
        <f t="shared" si="91"/>
        <v>5.0292839923084465</v>
      </c>
      <c r="BX45" s="174">
        <f t="shared" si="92"/>
        <v>8.585862723699492</v>
      </c>
      <c r="BY45" s="174">
        <f t="shared" si="93"/>
        <v>3.7590521090947822</v>
      </c>
      <c r="BZ45" s="174">
        <f t="shared" si="94"/>
        <v>6.3050137213195567</v>
      </c>
      <c r="CA45" s="174">
        <f t="shared" si="95"/>
        <v>9.1397938726480206</v>
      </c>
      <c r="CB45" s="174">
        <f t="shared" si="96"/>
        <v>13.933460858531998</v>
      </c>
      <c r="CC45" s="174">
        <f t="shared" si="97"/>
        <v>24.449826937888933</v>
      </c>
      <c r="CE45" s="185">
        <v>2000</v>
      </c>
      <c r="CF45" s="202">
        <v>460577.57904045034</v>
      </c>
      <c r="CG45" s="180">
        <f t="shared" si="65"/>
        <v>5.029283992308442</v>
      </c>
      <c r="CH45" s="169">
        <f t="shared" si="73"/>
        <v>320231.71327704779</v>
      </c>
      <c r="CI45" s="169">
        <f t="shared" si="74"/>
        <v>58148.674405496604</v>
      </c>
      <c r="CJ45" s="169">
        <f t="shared" si="75"/>
        <v>94947.997594531014</v>
      </c>
      <c r="CK45" s="169">
        <v>-1521.9760008614976</v>
      </c>
      <c r="CL45" s="169">
        <f t="shared" si="76"/>
        <v>103206.43926511993</v>
      </c>
      <c r="CM45" s="169">
        <f t="shared" si="77"/>
        <v>114435.26950088357</v>
      </c>
      <c r="CN45" s="181">
        <f t="shared" si="54"/>
        <v>0</v>
      </c>
      <c r="CO45" s="181"/>
      <c r="CP45" s="185">
        <v>2000</v>
      </c>
      <c r="CQ45" s="170">
        <f t="shared" si="55"/>
        <v>1</v>
      </c>
      <c r="CR45" s="170">
        <f t="shared" si="98"/>
        <v>1.0919515454456683E-5</v>
      </c>
      <c r="CS45" s="170">
        <f t="shared" si="99"/>
        <v>0.69528289662776521</v>
      </c>
      <c r="CT45" s="170">
        <f t="shared" si="100"/>
        <v>0.12625163935821915</v>
      </c>
      <c r="CU45" s="170">
        <f t="shared" si="101"/>
        <v>0.20614984731202513</v>
      </c>
      <c r="CV45" s="170">
        <f t="shared" si="102"/>
        <v>-3.3044943352047748E-3</v>
      </c>
      <c r="CW45" s="170">
        <f t="shared" si="103"/>
        <v>0.22408046757320724</v>
      </c>
      <c r="CX45" s="170">
        <f t="shared" si="104"/>
        <v>0.24846035653601209</v>
      </c>
      <c r="CY45" s="170"/>
    </row>
    <row r="46" spans="1:103" x14ac:dyDescent="0.3">
      <c r="A46" s="179">
        <v>1998</v>
      </c>
      <c r="B46" s="265">
        <v>11993572.609000001</v>
      </c>
      <c r="C46" s="265">
        <v>7477473.4067500001</v>
      </c>
      <c r="D46" s="265">
        <v>1526986.0079999999</v>
      </c>
      <c r="E46" s="265">
        <v>2397919.6072499999</v>
      </c>
      <c r="F46" s="265">
        <v>203403.47199999998</v>
      </c>
      <c r="G46" s="265">
        <v>2639309.6749999998</v>
      </c>
      <c r="H46" s="265">
        <v>2592010.057</v>
      </c>
      <c r="I46" s="265"/>
      <c r="J46" s="185">
        <v>2001</v>
      </c>
      <c r="K46" s="180">
        <v>-0.45084525181872115</v>
      </c>
      <c r="L46" s="183">
        <f>K46</f>
        <v>-0.45084525181872115</v>
      </c>
      <c r="M46" s="174">
        <v>2.5063742594877869</v>
      </c>
      <c r="N46" s="174">
        <v>-2.7289483384685509</v>
      </c>
      <c r="O46" s="174">
        <v>-7.2725873896735571</v>
      </c>
      <c r="P46" s="174">
        <v>-33.894909384535623</v>
      </c>
      <c r="Q46" s="174">
        <v>-0.52130564847614469</v>
      </c>
      <c r="R46" s="174">
        <v>-0.84102161703126788</v>
      </c>
      <c r="S46" s="174"/>
      <c r="T46" s="185">
        <v>2001</v>
      </c>
      <c r="U46" s="180">
        <v>-0.45084525181872115</v>
      </c>
      <c r="V46" s="202">
        <v>458501.08689440484</v>
      </c>
      <c r="W46" s="169">
        <f t="shared" si="0"/>
        <v>303894.94386541366</v>
      </c>
      <c r="X46" s="169">
        <f t="shared" si="1"/>
        <v>57628.714711386841</v>
      </c>
      <c r="Y46" s="169">
        <f t="shared" si="2"/>
        <v>86266.200413015846</v>
      </c>
      <c r="Z46" s="169">
        <v>26231.017522751761</v>
      </c>
      <c r="AA46" s="169">
        <f t="shared" si="3"/>
        <v>92302.441452097599</v>
      </c>
      <c r="AB46" s="169">
        <f t="shared" si="4"/>
        <v>107720.73177684209</v>
      </c>
      <c r="AC46" s="196">
        <f t="shared" si="5"/>
        <v>101.49929341877578</v>
      </c>
      <c r="AE46" s="185">
        <v>2001</v>
      </c>
      <c r="AF46" s="170">
        <f t="shared" si="105"/>
        <v>1</v>
      </c>
      <c r="AG46" s="170">
        <f t="shared" si="106"/>
        <v>0.64932017355899951</v>
      </c>
      <c r="AH46" s="170">
        <f t="shared" si="107"/>
        <v>0.12812135744233852</v>
      </c>
      <c r="AI46" s="170">
        <f t="shared" si="108"/>
        <v>0.20596619414987946</v>
      </c>
      <c r="AJ46" s="170">
        <f t="shared" si="109"/>
        <v>1.2097978242155499E-2</v>
      </c>
      <c r="AK46" s="170">
        <f t="shared" si="110"/>
        <v>0.24004517391813976</v>
      </c>
      <c r="AL46" s="170">
        <f t="shared" si="111"/>
        <v>0.26885630356578832</v>
      </c>
      <c r="AN46" s="185">
        <v>2001</v>
      </c>
      <c r="AO46" s="180">
        <v>-0.45084525181872115</v>
      </c>
      <c r="AP46" s="202">
        <v>458501.08689440484</v>
      </c>
      <c r="AQ46" s="169">
        <f t="shared" si="27"/>
        <v>297714.00531926489</v>
      </c>
      <c r="AR46" s="169">
        <f t="shared" si="28"/>
        <v>58743.781641698755</v>
      </c>
      <c r="AS46" s="169">
        <f t="shared" si="29"/>
        <v>94435.723881223734</v>
      </c>
      <c r="AT46" s="169">
        <v>20817.510310320067</v>
      </c>
      <c r="AU46" s="169">
        <f t="shared" si="30"/>
        <v>110060.97314522351</v>
      </c>
      <c r="AV46" s="169">
        <f t="shared" si="31"/>
        <v>123270.907403326</v>
      </c>
      <c r="AW46" s="205">
        <f t="shared" si="32"/>
        <v>0</v>
      </c>
      <c r="AY46" s="185">
        <v>2001</v>
      </c>
      <c r="AZ46" s="180">
        <v>-0.45084525181872115</v>
      </c>
      <c r="BA46" s="174">
        <f t="shared" si="78"/>
        <v>-0.45084525181872115</v>
      </c>
      <c r="BB46" s="174">
        <f t="shared" si="79"/>
        <v>1.5942467640684832</v>
      </c>
      <c r="BC46" s="174">
        <f t="shared" si="80"/>
        <v>-0.35581400964055299</v>
      </c>
      <c r="BD46" s="174">
        <f t="shared" si="81"/>
        <v>-1.4937575394909797</v>
      </c>
      <c r="BE46" s="174">
        <f t="shared" si="82"/>
        <v>-0.39997958144192219</v>
      </c>
      <c r="BF46" s="174">
        <f t="shared" si="83"/>
        <v>-0.11770705551030128</v>
      </c>
      <c r="BG46" s="174">
        <f t="shared" si="84"/>
        <v>-0.19725385086481706</v>
      </c>
      <c r="BH46" s="174"/>
      <c r="BI46" s="185">
        <v>2001</v>
      </c>
      <c r="BJ46" s="214">
        <f t="shared" si="63"/>
        <v>2.1649348980190553E-15</v>
      </c>
      <c r="BK46" s="180">
        <v>-0.45084525181872115</v>
      </c>
      <c r="BL46" s="174">
        <f t="shared" si="64"/>
        <v>-0.45084525181872331</v>
      </c>
      <c r="BM46" s="174">
        <f t="shared" si="85"/>
        <v>1.2483701818656852</v>
      </c>
      <c r="BN46" s="174">
        <f t="shared" si="86"/>
        <v>-0.27861910084219249</v>
      </c>
      <c r="BO46" s="174">
        <f t="shared" si="87"/>
        <v>-1.1696823937586422</v>
      </c>
      <c r="BP46" s="174">
        <f t="shared" si="88"/>
        <v>-0.31320282034191033</v>
      </c>
      <c r="BQ46" s="174">
        <f t="shared" si="89"/>
        <v>-9.2170159354299938E-2</v>
      </c>
      <c r="BR46" s="174">
        <f t="shared" si="90"/>
        <v>-0.15445904061263666</v>
      </c>
      <c r="BS46" s="170">
        <v>0.78304702258254644</v>
      </c>
      <c r="BU46" s="185">
        <v>2001</v>
      </c>
      <c r="BV46" s="180">
        <v>-0.45084525181872115</v>
      </c>
      <c r="BW46" s="174">
        <f t="shared" si="91"/>
        <v>-0.45084525181872331</v>
      </c>
      <c r="BX46" s="174">
        <f t="shared" si="92"/>
        <v>1.9626089013694461</v>
      </c>
      <c r="BY46" s="174">
        <f t="shared" si="93"/>
        <v>-2.1368948712193858</v>
      </c>
      <c r="BZ46" s="174">
        <f t="shared" si="94"/>
        <v>-5.6947779019552529</v>
      </c>
      <c r="CA46" s="174">
        <f t="shared" si="95"/>
        <v>-26.541307874265833</v>
      </c>
      <c r="CB46" s="174">
        <f t="shared" si="96"/>
        <v>-0.40820683589470874</v>
      </c>
      <c r="CC46" s="174">
        <f t="shared" si="97"/>
        <v>-0.65855947314389296</v>
      </c>
      <c r="CE46" s="185">
        <v>2001</v>
      </c>
      <c r="CF46" s="202">
        <v>458501.08689440484</v>
      </c>
      <c r="CG46" s="180">
        <f t="shared" si="65"/>
        <v>-0.45084525181872115</v>
      </c>
      <c r="CH46" s="169">
        <f t="shared" si="73"/>
        <v>326516.60938683106</v>
      </c>
      <c r="CI46" s="169">
        <f t="shared" si="74"/>
        <v>56906.098364443489</v>
      </c>
      <c r="CJ46" s="169">
        <f t="shared" si="75"/>
        <v>89540.920009168665</v>
      </c>
      <c r="CK46" s="169">
        <v>-3279.5474828881561</v>
      </c>
      <c r="CL46" s="169">
        <f t="shared" si="76"/>
        <v>102785.14352495619</v>
      </c>
      <c r="CM46" s="169">
        <f t="shared" si="77"/>
        <v>113968.13690810643</v>
      </c>
      <c r="CN46" s="181">
        <f t="shared" si="54"/>
        <v>0</v>
      </c>
      <c r="CO46" s="181"/>
      <c r="CP46" s="185">
        <v>2001</v>
      </c>
      <c r="CQ46" s="170">
        <f t="shared" si="55"/>
        <v>1</v>
      </c>
      <c r="CR46" s="170">
        <f t="shared" si="98"/>
        <v>-9.8330247126012396E-7</v>
      </c>
      <c r="CS46" s="170">
        <f t="shared" si="99"/>
        <v>0.7121392265358566</v>
      </c>
      <c r="CT46" s="170">
        <f t="shared" si="100"/>
        <v>0.12411333362345825</v>
      </c>
      <c r="CU46" s="170">
        <f t="shared" si="101"/>
        <v>0.19529052944162464</v>
      </c>
      <c r="CV46" s="170">
        <f t="shared" si="102"/>
        <v>-7.1527583611670975E-3</v>
      </c>
      <c r="CW46" s="170">
        <f t="shared" si="103"/>
        <v>0.22417644464303776</v>
      </c>
      <c r="CX46" s="170">
        <f t="shared" si="104"/>
        <v>0.24856677588281023</v>
      </c>
      <c r="CY46" s="170"/>
    </row>
    <row r="47" spans="1:103" x14ac:dyDescent="0.3">
      <c r="A47" s="179">
        <v>1999</v>
      </c>
      <c r="B47" s="265">
        <v>12323822.137</v>
      </c>
      <c r="C47" s="265">
        <v>7838898.5557500003</v>
      </c>
      <c r="D47" s="265">
        <v>1606841.9130000002</v>
      </c>
      <c r="E47" s="265">
        <v>2531258.9929999998</v>
      </c>
      <c r="F47" s="265">
        <v>145428.24599999998</v>
      </c>
      <c r="G47" s="265">
        <v>2782630.1529999999</v>
      </c>
      <c r="H47" s="265">
        <v>2890438.6340000001</v>
      </c>
      <c r="I47" s="265"/>
      <c r="J47" s="185">
        <v>2002</v>
      </c>
      <c r="K47" s="180">
        <v>-0.23658800474245512</v>
      </c>
      <c r="L47" s="184">
        <v>-3.9844481468531701E-2</v>
      </c>
      <c r="M47" s="174">
        <v>1.6937152914876741</v>
      </c>
      <c r="N47" s="174">
        <v>0.34451767198331318</v>
      </c>
      <c r="O47" s="174">
        <v>-2.2743687951031988</v>
      </c>
      <c r="P47" s="174">
        <v>38.968651971779813</v>
      </c>
      <c r="Q47" s="174">
        <v>0.39612287753691966</v>
      </c>
      <c r="R47" s="174">
        <v>1.2078032974929265</v>
      </c>
      <c r="S47" s="174"/>
      <c r="T47" s="185">
        <v>2002</v>
      </c>
      <c r="U47" s="180">
        <v>-0.23658800474245512</v>
      </c>
      <c r="V47" s="202">
        <v>457416.32832119887</v>
      </c>
      <c r="W47" s="169">
        <f t="shared" si="0"/>
        <v>309042.05899972003</v>
      </c>
      <c r="X47" s="169">
        <f t="shared" si="1"/>
        <v>57827.255817704419</v>
      </c>
      <c r="Y47" s="169">
        <f t="shared" si="2"/>
        <v>84304.188870101032</v>
      </c>
      <c r="Z47" s="169">
        <v>22673.030474653933</v>
      </c>
      <c r="AA47" s="169">
        <f t="shared" si="3"/>
        <v>92668.072539214481</v>
      </c>
      <c r="AB47" s="169">
        <f t="shared" si="4"/>
        <v>109021.78632732631</v>
      </c>
      <c r="AC47" s="196">
        <f t="shared" si="5"/>
        <v>76.492052868765313</v>
      </c>
      <c r="AE47" s="185">
        <v>2002</v>
      </c>
      <c r="AF47" s="170">
        <f t="shared" si="105"/>
        <v>1</v>
      </c>
      <c r="AG47" s="170">
        <f t="shared" si="106"/>
        <v>0.66829709470584309</v>
      </c>
      <c r="AH47" s="170">
        <f t="shared" si="107"/>
        <v>0.12513100923154691</v>
      </c>
      <c r="AI47" s="170">
        <f t="shared" si="108"/>
        <v>0.19176259167086016</v>
      </c>
      <c r="AJ47" s="170">
        <f t="shared" si="109"/>
        <v>8.0298514057343603E-3</v>
      </c>
      <c r="AK47" s="170">
        <f t="shared" si="110"/>
        <v>0.23976338431659502</v>
      </c>
      <c r="AL47" s="170">
        <f t="shared" si="111"/>
        <v>0.26767762581907356</v>
      </c>
      <c r="AN47" s="185">
        <v>2002</v>
      </c>
      <c r="AO47" s="180">
        <v>-0.23658800474245512</v>
      </c>
      <c r="AP47" s="202">
        <v>457416.32832119887</v>
      </c>
      <c r="AQ47" s="169">
        <f t="shared" si="27"/>
        <v>305690.00328807125</v>
      </c>
      <c r="AR47" s="169">
        <f t="shared" si="28"/>
        <v>57236.966801820228</v>
      </c>
      <c r="AS47" s="169">
        <f t="shared" si="29"/>
        <v>87715.34059144216</v>
      </c>
      <c r="AT47" s="169">
        <v>19542.447495800152</v>
      </c>
      <c r="AU47" s="169">
        <f t="shared" si="30"/>
        <v>109671.68691996142</v>
      </c>
      <c r="AV47" s="169">
        <f t="shared" si="31"/>
        <v>122440.11677589637</v>
      </c>
      <c r="AW47" s="205">
        <f t="shared" si="32"/>
        <v>0</v>
      </c>
      <c r="AY47" s="185">
        <v>2002</v>
      </c>
      <c r="AZ47" s="180">
        <v>-0.23658800474245512</v>
      </c>
      <c r="BA47" s="174">
        <f t="shared" si="78"/>
        <v>-3.9844481468531701E-2</v>
      </c>
      <c r="BB47" s="174">
        <f t="shared" si="79"/>
        <v>1.0997635070283081</v>
      </c>
      <c r="BC47" s="174">
        <f t="shared" si="80"/>
        <v>4.4140071797376404E-2</v>
      </c>
      <c r="BD47" s="174">
        <f t="shared" si="81"/>
        <v>-0.46844308482065283</v>
      </c>
      <c r="BE47" s="174">
        <f t="shared" si="82"/>
        <v>0.4714419036807222</v>
      </c>
      <c r="BF47" s="174">
        <f t="shared" si="83"/>
        <v>9.5087385031303859E-2</v>
      </c>
      <c r="BG47" s="174">
        <f t="shared" si="84"/>
        <v>0.32472552999851839</v>
      </c>
      <c r="BH47" s="174"/>
      <c r="BI47" s="185">
        <v>2002</v>
      </c>
      <c r="BJ47" s="214">
        <f t="shared" si="63"/>
        <v>-2.2204460492503131E-16</v>
      </c>
      <c r="BK47" s="180">
        <v>-0.23658800474245512</v>
      </c>
      <c r="BL47" s="174">
        <f t="shared" si="64"/>
        <v>-0.23658800474245489</v>
      </c>
      <c r="BM47" s="174">
        <f t="shared" si="85"/>
        <v>-0.28365964665607796</v>
      </c>
      <c r="BN47" s="174">
        <f t="shared" si="86"/>
        <v>-1.1384954210064926E-2</v>
      </c>
      <c r="BO47" s="174">
        <f t="shared" si="87"/>
        <v>0.12082452188085674</v>
      </c>
      <c r="BP47" s="174">
        <f t="shared" si="88"/>
        <v>-0.12159800080864132</v>
      </c>
      <c r="BQ47" s="174">
        <f t="shared" si="89"/>
        <v>-2.4525685628824758E-2</v>
      </c>
      <c r="BR47" s="174">
        <f t="shared" si="90"/>
        <v>-8.3755760680297262E-2</v>
      </c>
      <c r="BS47" s="170">
        <v>-0.25792785889264513</v>
      </c>
      <c r="BU47" s="185">
        <v>2002</v>
      </c>
      <c r="BV47" s="180">
        <v>-0.23658800474245512</v>
      </c>
      <c r="BW47" s="174">
        <f t="shared" si="91"/>
        <v>-0.23658800474245489</v>
      </c>
      <c r="BX47" s="174">
        <f t="shared" si="92"/>
        <v>-0.43685635870714812</v>
      </c>
      <c r="BY47" s="174">
        <f t="shared" si="93"/>
        <v>-8.8860705485334604E-2</v>
      </c>
      <c r="BZ47" s="174">
        <f t="shared" si="94"/>
        <v>0.5866230736532132</v>
      </c>
      <c r="CA47" s="174">
        <f t="shared" si="95"/>
        <v>-10.051100967013822</v>
      </c>
      <c r="CB47" s="174">
        <f t="shared" si="96"/>
        <v>-0.10217112566149116</v>
      </c>
      <c r="CC47" s="174">
        <f t="shared" si="97"/>
        <v>-0.31152611848582706</v>
      </c>
      <c r="CE47" s="185">
        <v>2002</v>
      </c>
      <c r="CF47" s="202">
        <v>457416.32832119887</v>
      </c>
      <c r="CG47" s="180">
        <f t="shared" si="65"/>
        <v>-0.23658800474245512</v>
      </c>
      <c r="CH47" s="169">
        <f t="shared" si="73"/>
        <v>325090.2008164897</v>
      </c>
      <c r="CI47" s="169">
        <f t="shared" si="74"/>
        <v>56855.531203972663</v>
      </c>
      <c r="CJ47" s="169">
        <f t="shared" si="75"/>
        <v>90066.187706303812</v>
      </c>
      <c r="CK47" s="169">
        <v>-3424.023812639236</v>
      </c>
      <c r="CL47" s="169">
        <f t="shared" si="76"/>
        <v>102680.12678680397</v>
      </c>
      <c r="CM47" s="169">
        <f t="shared" si="77"/>
        <v>113851.694379732</v>
      </c>
      <c r="CN47" s="181">
        <f t="shared" si="54"/>
        <v>0</v>
      </c>
      <c r="CO47" s="181"/>
      <c r="CP47" s="185">
        <v>2002</v>
      </c>
      <c r="CQ47" s="170">
        <f t="shared" si="55"/>
        <v>1</v>
      </c>
      <c r="CR47" s="170">
        <f t="shared" si="98"/>
        <v>-5.1722684586004207E-7</v>
      </c>
      <c r="CS47" s="170">
        <f t="shared" si="99"/>
        <v>0.71070965483377002</v>
      </c>
      <c r="CT47" s="170">
        <f t="shared" si="100"/>
        <v>0.12429711771034235</v>
      </c>
      <c r="CU47" s="170">
        <f t="shared" si="101"/>
        <v>0.19690199524984844</v>
      </c>
      <c r="CV47" s="170">
        <f t="shared" si="102"/>
        <v>-7.4855740834745147E-3</v>
      </c>
      <c r="CW47" s="170">
        <f t="shared" si="103"/>
        <v>0.22447849022718255</v>
      </c>
      <c r="CX47" s="170">
        <f t="shared" si="104"/>
        <v>0.24890168393766884</v>
      </c>
      <c r="CY47" s="170"/>
    </row>
    <row r="48" spans="1:103" x14ac:dyDescent="0.3">
      <c r="A48" s="179">
        <v>2000</v>
      </c>
      <c r="B48" s="265">
        <v>12932921.34175</v>
      </c>
      <c r="C48" s="265">
        <v>8397606.7302499991</v>
      </c>
      <c r="D48" s="265">
        <v>1656983.4380000001</v>
      </c>
      <c r="E48" s="265">
        <v>2663744.588</v>
      </c>
      <c r="F48" s="265">
        <v>156462.201</v>
      </c>
      <c r="G48" s="265">
        <v>3104485.3527500001</v>
      </c>
      <c r="H48" s="265">
        <v>3477097.42625</v>
      </c>
      <c r="I48" s="265"/>
      <c r="J48" s="185">
        <v>2003</v>
      </c>
      <c r="K48" s="180">
        <v>1.1855448685423653</v>
      </c>
      <c r="L48" s="184">
        <v>1.4463826856452977</v>
      </c>
      <c r="M48" s="174">
        <v>2.2297086461487536</v>
      </c>
      <c r="N48" s="174">
        <v>-0.15542637256642511</v>
      </c>
      <c r="O48" s="174">
        <v>1.0522095503077367</v>
      </c>
      <c r="P48" s="174">
        <v>14.106138517857957</v>
      </c>
      <c r="Q48" s="174">
        <v>1.9066831832701858</v>
      </c>
      <c r="R48" s="174">
        <v>2.5106365075822978</v>
      </c>
      <c r="S48" s="174"/>
      <c r="T48" s="185">
        <v>2003</v>
      </c>
      <c r="U48" s="180">
        <v>1.1855448685423653</v>
      </c>
      <c r="V48" s="202">
        <v>462839.20412948576</v>
      </c>
      <c r="W48" s="169">
        <f t="shared" si="0"/>
        <v>315932.79650947294</v>
      </c>
      <c r="X48" s="169">
        <f t="shared" si="1"/>
        <v>57737.377011632256</v>
      </c>
      <c r="Y48" s="169">
        <f t="shared" si="2"/>
        <v>85191.245596701701</v>
      </c>
      <c r="Z48" s="169">
        <v>21504.373502947332</v>
      </c>
      <c r="AA48" s="169">
        <f t="shared" si="3"/>
        <v>94434.959094580307</v>
      </c>
      <c r="AB48" s="169">
        <f t="shared" si="4"/>
        <v>111758.92709607852</v>
      </c>
      <c r="AC48" s="196">
        <f t="shared" si="5"/>
        <v>202.62048977019731</v>
      </c>
      <c r="AE48" s="185">
        <v>2003</v>
      </c>
      <c r="AF48" s="170">
        <f t="shared" si="105"/>
        <v>1</v>
      </c>
      <c r="AG48" s="170">
        <f t="shared" si="106"/>
        <v>0.67988704225800323</v>
      </c>
      <c r="AH48" s="170">
        <f t="shared" si="107"/>
        <v>0.12561215718417212</v>
      </c>
      <c r="AI48" s="170">
        <f t="shared" si="108"/>
        <v>0.18747590192621791</v>
      </c>
      <c r="AJ48" s="170">
        <f t="shared" si="109"/>
        <v>1.1163424262397536E-2</v>
      </c>
      <c r="AK48" s="170">
        <f t="shared" si="110"/>
        <v>0.24080909106749476</v>
      </c>
      <c r="AL48" s="170">
        <f t="shared" si="111"/>
        <v>0.2710186309785636</v>
      </c>
      <c r="AN48" s="185">
        <v>2003</v>
      </c>
      <c r="AO48" s="180">
        <v>1.1855448685423653</v>
      </c>
      <c r="AP48" s="202">
        <v>462839.20412948576</v>
      </c>
      <c r="AQ48" s="169">
        <f t="shared" si="27"/>
        <v>314678.37753664429</v>
      </c>
      <c r="AR48" s="169">
        <f t="shared" si="28"/>
        <v>58138.230860110096</v>
      </c>
      <c r="AS48" s="169">
        <f t="shared" si="29"/>
        <v>86771.197240988229</v>
      </c>
      <c r="AT48" s="169">
        <v>17233.557901300199</v>
      </c>
      <c r="AU48" s="169">
        <f t="shared" si="30"/>
        <v>111455.88805682413</v>
      </c>
      <c r="AV48" s="169">
        <f t="shared" si="31"/>
        <v>125438.04746638118</v>
      </c>
      <c r="AW48" s="205">
        <f t="shared" si="32"/>
        <v>0</v>
      </c>
      <c r="AY48" s="185">
        <v>2003</v>
      </c>
      <c r="AZ48" s="180">
        <v>1.1855448685423653</v>
      </c>
      <c r="BA48" s="174">
        <f t="shared" si="78"/>
        <v>1.4463826856452977</v>
      </c>
      <c r="BB48" s="174">
        <f t="shared" si="79"/>
        <v>1.4901078102617107</v>
      </c>
      <c r="BC48" s="174">
        <f t="shared" si="80"/>
        <v>-1.9448658860435189E-2</v>
      </c>
      <c r="BD48" s="174">
        <f t="shared" si="81"/>
        <v>0.2017744303478419</v>
      </c>
      <c r="BE48" s="174">
        <f t="shared" si="82"/>
        <v>0.11327019620710532</v>
      </c>
      <c r="BF48" s="174">
        <f t="shared" si="83"/>
        <v>0.45715281284039833</v>
      </c>
      <c r="BG48" s="174">
        <f t="shared" si="84"/>
        <v>0.67204121964431995</v>
      </c>
      <c r="BH48" s="174"/>
      <c r="BI48" s="185">
        <v>2003</v>
      </c>
      <c r="BJ48" s="214">
        <f t="shared" si="63"/>
        <v>0</v>
      </c>
      <c r="BK48" s="180">
        <v>1.1855448685423653</v>
      </c>
      <c r="BL48" s="174">
        <f t="shared" si="64"/>
        <v>1.1855448685423657</v>
      </c>
      <c r="BM48" s="174">
        <f t="shared" si="85"/>
        <v>1.1246322772705981</v>
      </c>
      <c r="BN48" s="174">
        <f t="shared" si="86"/>
        <v>-1.4678528193358504E-2</v>
      </c>
      <c r="BO48" s="174">
        <f t="shared" si="87"/>
        <v>0.15228565043036474</v>
      </c>
      <c r="BP48" s="174">
        <f t="shared" si="88"/>
        <v>8.5488659162796438E-2</v>
      </c>
      <c r="BQ48" s="174">
        <f t="shared" si="89"/>
        <v>0.34502792712364838</v>
      </c>
      <c r="BR48" s="174">
        <f t="shared" si="90"/>
        <v>0.50721111725168344</v>
      </c>
      <c r="BS48" s="170">
        <v>0.75473215395943516</v>
      </c>
      <c r="BU48" s="185">
        <v>2003</v>
      </c>
      <c r="BV48" s="180">
        <v>1.1855448685423653</v>
      </c>
      <c r="BW48" s="174">
        <f t="shared" si="91"/>
        <v>1.1855448685423657</v>
      </c>
      <c r="BX48" s="174">
        <f t="shared" si="92"/>
        <v>1.6828328092098246</v>
      </c>
      <c r="BY48" s="174">
        <f t="shared" si="93"/>
        <v>-0.11730528094915968</v>
      </c>
      <c r="BZ48" s="174">
        <f t="shared" si="94"/>
        <v>0.79413638032044676</v>
      </c>
      <c r="CA48" s="174">
        <f t="shared" si="95"/>
        <v>10.64635630763309</v>
      </c>
      <c r="CB48" s="174">
        <f t="shared" si="96"/>
        <v>1.4390351058277397</v>
      </c>
      <c r="CC48" s="174">
        <f t="shared" si="97"/>
        <v>1.8948580991767814</v>
      </c>
      <c r="CE48" s="185">
        <v>2003</v>
      </c>
      <c r="CF48" s="202">
        <v>462839.20412948576</v>
      </c>
      <c r="CG48" s="180">
        <f t="shared" si="65"/>
        <v>1.1855448685423653</v>
      </c>
      <c r="CH48" s="169">
        <f t="shared" si="73"/>
        <v>330560.9253753557</v>
      </c>
      <c r="CI48" s="169">
        <f t="shared" si="74"/>
        <v>56788.836663358707</v>
      </c>
      <c r="CJ48" s="169">
        <f t="shared" si="75"/>
        <v>90781.436069247269</v>
      </c>
      <c r="CK48" s="169">
        <v>-3959.6636060144519</v>
      </c>
      <c r="CL48" s="169">
        <f t="shared" si="76"/>
        <v>104157.72985797453</v>
      </c>
      <c r="CM48" s="169">
        <f t="shared" si="77"/>
        <v>115490.06023043605</v>
      </c>
      <c r="CN48" s="181">
        <f t="shared" si="54"/>
        <v>0</v>
      </c>
      <c r="CO48" s="181"/>
      <c r="CP48" s="185">
        <v>2003</v>
      </c>
      <c r="CQ48" s="170">
        <f t="shared" si="55"/>
        <v>1</v>
      </c>
      <c r="CR48" s="170">
        <f t="shared" si="98"/>
        <v>2.5614616436223336E-6</v>
      </c>
      <c r="CS48" s="170">
        <f t="shared" si="99"/>
        <v>0.71420251877124186</v>
      </c>
      <c r="CT48" s="170">
        <f t="shared" si="100"/>
        <v>0.12269668635820925</v>
      </c>
      <c r="CU48" s="170">
        <f t="shared" si="101"/>
        <v>0.196140333963261</v>
      </c>
      <c r="CV48" s="170">
        <f t="shared" si="102"/>
        <v>-8.555160346586977E-3</v>
      </c>
      <c r="CW48" s="170">
        <f t="shared" si="103"/>
        <v>0.22504085420740405</v>
      </c>
      <c r="CX48" s="170">
        <f t="shared" si="104"/>
        <v>0.24952523295352932</v>
      </c>
      <c r="CY48" s="170"/>
    </row>
    <row r="49" spans="1:103" x14ac:dyDescent="0.3">
      <c r="A49" s="179">
        <v>2001</v>
      </c>
      <c r="B49" s="265">
        <v>12880621.885</v>
      </c>
      <c r="C49" s="265">
        <v>8608082.1837499999</v>
      </c>
      <c r="D49" s="265">
        <v>1611765.216</v>
      </c>
      <c r="E49" s="265">
        <v>2470021.4350000001</v>
      </c>
      <c r="F49" s="265">
        <v>103429.47975000001</v>
      </c>
      <c r="G49" s="265">
        <v>3088301.4952499997</v>
      </c>
      <c r="H49" s="265">
        <v>3447854.2852499997</v>
      </c>
      <c r="I49" s="265"/>
      <c r="J49" s="185">
        <v>2004</v>
      </c>
      <c r="K49" s="180">
        <v>3.5654410262786485</v>
      </c>
      <c r="L49" s="184">
        <v>3.9205908082988739</v>
      </c>
      <c r="M49" s="174">
        <v>4.7713312786572981</v>
      </c>
      <c r="N49" s="174">
        <v>-0.97107965748838287</v>
      </c>
      <c r="O49" s="174">
        <v>7.0930747364428282</v>
      </c>
      <c r="P49" s="174">
        <v>30.499619416380664</v>
      </c>
      <c r="Q49" s="174">
        <v>9.8702336735113185</v>
      </c>
      <c r="R49" s="174">
        <v>6.4832177427647686</v>
      </c>
      <c r="S49" s="174"/>
      <c r="T49" s="185">
        <v>2004</v>
      </c>
      <c r="U49" s="180">
        <v>3.5654410262786485</v>
      </c>
      <c r="V49" s="202">
        <v>479341.46299922001</v>
      </c>
      <c r="W49" s="169">
        <f t="shared" si="0"/>
        <v>331006.99684886617</v>
      </c>
      <c r="X49" s="169">
        <f t="shared" si="1"/>
        <v>57176.701088704918</v>
      </c>
      <c r="Y49" s="169">
        <f t="shared" si="2"/>
        <v>91233.924315782308</v>
      </c>
      <c r="Z49" s="169">
        <v>15382.277009701647</v>
      </c>
      <c r="AA49" s="169">
        <f t="shared" si="3"/>
        <v>103755.91022670022</v>
      </c>
      <c r="AB49" s="169">
        <f t="shared" si="4"/>
        <v>119004.50168669503</v>
      </c>
      <c r="AC49" s="196">
        <f t="shared" si="5"/>
        <v>209.8448038402712</v>
      </c>
      <c r="AE49" s="185">
        <v>2004</v>
      </c>
      <c r="AF49" s="170">
        <f t="shared" si="105"/>
        <v>1</v>
      </c>
      <c r="AG49" s="170">
        <f t="shared" si="106"/>
        <v>0.68513684177092338</v>
      </c>
      <c r="AH49" s="170">
        <f t="shared" si="107"/>
        <v>0.12362877753205968</v>
      </c>
      <c r="AI49" s="170">
        <f t="shared" si="108"/>
        <v>0.18674745836710663</v>
      </c>
      <c r="AJ49" s="170">
        <f t="shared" si="109"/>
        <v>1.2556536778309346E-2</v>
      </c>
      <c r="AK49" s="170">
        <f t="shared" si="110"/>
        <v>0.24190173273215068</v>
      </c>
      <c r="AL49" s="170">
        <f t="shared" si="111"/>
        <v>0.27386183352752824</v>
      </c>
      <c r="AN49" s="185">
        <v>2004</v>
      </c>
      <c r="AO49" s="180">
        <v>3.5654410262786485</v>
      </c>
      <c r="AP49" s="202">
        <v>479341.46299922001</v>
      </c>
      <c r="AQ49" s="169">
        <f t="shared" si="27"/>
        <v>328414.49608913955</v>
      </c>
      <c r="AR49" s="169">
        <f t="shared" si="28"/>
        <v>59260.399091022591</v>
      </c>
      <c r="AS49" s="169">
        <f t="shared" si="29"/>
        <v>89515.799905074819</v>
      </c>
      <c r="AT49" s="169">
        <v>17470.569386841846</v>
      </c>
      <c r="AU49" s="169">
        <f t="shared" si="30"/>
        <v>115953.53046987542</v>
      </c>
      <c r="AV49" s="169">
        <f t="shared" si="31"/>
        <v>131273.33194273422</v>
      </c>
      <c r="AW49" s="205">
        <f t="shared" si="32"/>
        <v>0</v>
      </c>
      <c r="AY49" s="185">
        <v>2004</v>
      </c>
      <c r="AZ49" s="180">
        <v>3.5654410262786485</v>
      </c>
      <c r="BA49" s="174">
        <f t="shared" si="78"/>
        <v>3.9205908082988739</v>
      </c>
      <c r="BB49" s="174">
        <f t="shared" si="79"/>
        <v>3.243966310679407</v>
      </c>
      <c r="BC49" s="174">
        <f t="shared" si="80"/>
        <v>-0.12197941057478277</v>
      </c>
      <c r="BD49" s="174">
        <f t="shared" si="81"/>
        <v>1.3297805836446897</v>
      </c>
      <c r="BE49" s="174">
        <f t="shared" si="82"/>
        <v>0.34048019138671487</v>
      </c>
      <c r="BF49" s="174">
        <f t="shared" si="83"/>
        <v>2.3768419995420405</v>
      </c>
      <c r="BG49" s="174">
        <f t="shared" si="84"/>
        <v>1.7570727969800408</v>
      </c>
      <c r="BH49" s="174"/>
      <c r="BI49" s="185">
        <v>2004</v>
      </c>
      <c r="BJ49" s="214">
        <f t="shared" si="63"/>
        <v>0</v>
      </c>
      <c r="BK49" s="180">
        <v>3.5654410262786485</v>
      </c>
      <c r="BL49" s="174">
        <f t="shared" si="64"/>
        <v>3.5654410262786485</v>
      </c>
      <c r="BM49" s="174">
        <f t="shared" si="85"/>
        <v>2.1371275872446565</v>
      </c>
      <c r="BN49" s="174">
        <f t="shared" si="86"/>
        <v>-8.0360132766179565E-2</v>
      </c>
      <c r="BO49" s="174">
        <f t="shared" si="87"/>
        <v>0.87606050683496939</v>
      </c>
      <c r="BP49" s="174">
        <f t="shared" si="88"/>
        <v>0.22430862106286548</v>
      </c>
      <c r="BQ49" s="174">
        <f t="shared" si="89"/>
        <v>1.5658654009508459</v>
      </c>
      <c r="BR49" s="174">
        <f t="shared" si="90"/>
        <v>1.157560957048509</v>
      </c>
      <c r="BS49" s="170">
        <v>0.65880079586802576</v>
      </c>
      <c r="BU49" s="185">
        <v>2004</v>
      </c>
      <c r="BV49" s="180">
        <v>3.5654410262786485</v>
      </c>
      <c r="BW49" s="174">
        <f t="shared" si="91"/>
        <v>3.5654410262786485</v>
      </c>
      <c r="BX49" s="174">
        <f t="shared" si="92"/>
        <v>3.1433568437294328</v>
      </c>
      <c r="BY49" s="174">
        <f t="shared" si="93"/>
        <v>-0.63974805120459644</v>
      </c>
      <c r="BZ49" s="174">
        <f t="shared" si="94"/>
        <v>4.6729232815199229</v>
      </c>
      <c r="CA49" s="174">
        <f t="shared" si="95"/>
        <v>20.093173545183472</v>
      </c>
      <c r="CB49" s="174">
        <f t="shared" si="96"/>
        <v>6.5025177995126437</v>
      </c>
      <c r="CC49" s="174">
        <f t="shared" si="97"/>
        <v>4.2711490087191351</v>
      </c>
      <c r="CE49" s="185">
        <v>2004</v>
      </c>
      <c r="CF49" s="202">
        <v>479341.46299922001</v>
      </c>
      <c r="CG49" s="180">
        <f t="shared" si="65"/>
        <v>3.5654410262786485</v>
      </c>
      <c r="CH49" s="169">
        <f t="shared" si="73"/>
        <v>340951.63484583731</v>
      </c>
      <c r="CI49" s="169">
        <f t="shared" si="74"/>
        <v>56425.531187503111</v>
      </c>
      <c r="CJ49" s="169">
        <f t="shared" si="75"/>
        <v>95023.582930625242</v>
      </c>
      <c r="CK49" s="169">
        <v>-990.06879271531943</v>
      </c>
      <c r="CL49" s="169">
        <f t="shared" si="76"/>
        <v>110930.60478155763</v>
      </c>
      <c r="CM49" s="169">
        <f t="shared" si="77"/>
        <v>122999.82195358803</v>
      </c>
      <c r="CN49" s="181">
        <f t="shared" si="54"/>
        <v>0</v>
      </c>
      <c r="CO49" s="181"/>
      <c r="CP49" s="185">
        <v>2004</v>
      </c>
      <c r="CQ49" s="170">
        <f t="shared" si="55"/>
        <v>1</v>
      </c>
      <c r="CR49" s="170">
        <f t="shared" si="98"/>
        <v>7.4382070016848309E-6</v>
      </c>
      <c r="CS49" s="170">
        <f t="shared" si="99"/>
        <v>0.71129176414766382</v>
      </c>
      <c r="CT49" s="170">
        <f t="shared" si="100"/>
        <v>0.1177146888868133</v>
      </c>
      <c r="CU49" s="170">
        <f t="shared" si="101"/>
        <v>0.19823777049468358</v>
      </c>
      <c r="CV49" s="170">
        <f t="shared" si="102"/>
        <v>-2.0654770537071828E-3</v>
      </c>
      <c r="CW49" s="170">
        <f t="shared" si="103"/>
        <v>0.23142292779654269</v>
      </c>
      <c r="CX49" s="170">
        <f t="shared" si="104"/>
        <v>0.25660167427199632</v>
      </c>
      <c r="CY49" s="170"/>
    </row>
    <row r="50" spans="1:103" x14ac:dyDescent="0.3">
      <c r="A50" s="179">
        <v>2002</v>
      </c>
      <c r="B50" s="265">
        <v>12875489.668</v>
      </c>
      <c r="C50" s="265">
        <v>8753878.5879999995</v>
      </c>
      <c r="D50" s="265">
        <v>1617318.0320000001</v>
      </c>
      <c r="E50" s="265">
        <v>2413844.0382499998</v>
      </c>
      <c r="F50" s="265">
        <v>143734.55374999999</v>
      </c>
      <c r="G50" s="265">
        <v>3100534.9639999997</v>
      </c>
      <c r="H50" s="265">
        <v>3489497.5830000006</v>
      </c>
      <c r="I50" s="265"/>
      <c r="J50" s="185">
        <v>2005</v>
      </c>
      <c r="K50" s="180">
        <v>2.1132471161100952</v>
      </c>
      <c r="L50" s="184">
        <v>2.3078070659173555</v>
      </c>
      <c r="M50" s="174">
        <v>2.7590499418420844</v>
      </c>
      <c r="N50" s="174">
        <v>2.2557907019646661</v>
      </c>
      <c r="O50" s="174">
        <v>6.2081241872655291</v>
      </c>
      <c r="P50" s="174">
        <v>-42.574554880070082</v>
      </c>
      <c r="Q50" s="174">
        <v>6.3145804476297362</v>
      </c>
      <c r="R50" s="174">
        <v>5.3791418769139954</v>
      </c>
      <c r="S50" s="174"/>
      <c r="T50" s="185">
        <v>2005</v>
      </c>
      <c r="U50" s="180">
        <v>2.1132471161100952</v>
      </c>
      <c r="V50" s="202">
        <v>489471.13264237094</v>
      </c>
      <c r="W50" s="169">
        <f t="shared" si="0"/>
        <v>340139.64520291804</v>
      </c>
      <c r="X50" s="169">
        <f t="shared" si="1"/>
        <v>58466.487795554051</v>
      </c>
      <c r="Y50" s="169">
        <f t="shared" si="2"/>
        <v>96897.839638221922</v>
      </c>
      <c r="Z50" s="169">
        <v>9193.1635157570126</v>
      </c>
      <c r="AA50" s="169">
        <f t="shared" si="3"/>
        <v>110307.66064713569</v>
      </c>
      <c r="AB50" s="169">
        <f t="shared" si="4"/>
        <v>125405.92267233686</v>
      </c>
      <c r="AC50" s="196">
        <f t="shared" si="5"/>
        <v>127.74148487881757</v>
      </c>
      <c r="AE50" s="185">
        <v>2005</v>
      </c>
      <c r="AF50" s="170">
        <f t="shared" si="105"/>
        <v>1</v>
      </c>
      <c r="AG50" s="170">
        <f t="shared" si="106"/>
        <v>0.69074567861927516</v>
      </c>
      <c r="AH50" s="170">
        <f t="shared" si="107"/>
        <v>0.1178094183937871</v>
      </c>
      <c r="AI50" s="170">
        <f t="shared" si="108"/>
        <v>0.1924484778251683</v>
      </c>
      <c r="AJ50" s="170">
        <f t="shared" si="109"/>
        <v>1.5768032668135094E-2</v>
      </c>
      <c r="AK50" s="170">
        <f t="shared" si="110"/>
        <v>0.25575104697332252</v>
      </c>
      <c r="AL50" s="170">
        <f t="shared" si="111"/>
        <v>0.2806151218360452</v>
      </c>
      <c r="AN50" s="185">
        <v>2005</v>
      </c>
      <c r="AO50" s="180">
        <v>2.1132471161100952</v>
      </c>
      <c r="AP50" s="202">
        <v>489471.13264237094</v>
      </c>
      <c r="AQ50" s="169">
        <f t="shared" si="27"/>
        <v>338100.06968159974</v>
      </c>
      <c r="AR50" s="169">
        <f t="shared" si="28"/>
        <v>57664.309457145937</v>
      </c>
      <c r="AS50" s="169">
        <f t="shared" si="29"/>
        <v>94197.974416385332</v>
      </c>
      <c r="AT50" s="169">
        <v>11679.025972401549</v>
      </c>
      <c r="AU50" s="169">
        <f t="shared" si="30"/>
        <v>125182.75463650438</v>
      </c>
      <c r="AV50" s="169">
        <f t="shared" si="31"/>
        <v>137353.00152166595</v>
      </c>
      <c r="AW50" s="205">
        <f t="shared" si="32"/>
        <v>0</v>
      </c>
      <c r="AY50" s="185">
        <v>2005</v>
      </c>
      <c r="AZ50" s="180">
        <v>2.1132471161100952</v>
      </c>
      <c r="BA50" s="174">
        <f t="shared" si="78"/>
        <v>2.3078070659173555</v>
      </c>
      <c r="BB50" s="174">
        <f t="shared" si="79"/>
        <v>1.8903267634419356</v>
      </c>
      <c r="BC50" s="174">
        <f t="shared" si="80"/>
        <v>0.27888064685207847</v>
      </c>
      <c r="BD50" s="174">
        <f t="shared" si="81"/>
        <v>1.1593514131991971</v>
      </c>
      <c r="BE50" s="174">
        <f t="shared" si="82"/>
        <v>-0.53458896417174961</v>
      </c>
      <c r="BF50" s="174">
        <f t="shared" si="83"/>
        <v>1.5275079517581929</v>
      </c>
      <c r="BG50" s="174">
        <f t="shared" si="84"/>
        <v>1.4731416572163765</v>
      </c>
      <c r="BH50" s="174"/>
      <c r="BI50" s="185">
        <v>2005</v>
      </c>
      <c r="BJ50" s="214">
        <f t="shared" si="63"/>
        <v>0</v>
      </c>
      <c r="BK50" s="180">
        <v>2.1132471161100952</v>
      </c>
      <c r="BL50" s="174">
        <f t="shared" si="64"/>
        <v>2.1132471161100947</v>
      </c>
      <c r="BM50" s="174">
        <f t="shared" si="85"/>
        <v>1.4024775748224938</v>
      </c>
      <c r="BN50" s="174">
        <f t="shared" si="86"/>
        <v>0.20690806522247357</v>
      </c>
      <c r="BO50" s="174">
        <f t="shared" si="87"/>
        <v>0.86014989037665657</v>
      </c>
      <c r="BP50" s="174">
        <f t="shared" si="88"/>
        <v>-0.396624037969663</v>
      </c>
      <c r="BQ50" s="174">
        <f t="shared" si="89"/>
        <v>1.1332938247158819</v>
      </c>
      <c r="BR50" s="174">
        <f t="shared" si="90"/>
        <v>1.0929582010577481</v>
      </c>
      <c r="BS50" s="170">
        <v>0.74192335523454234</v>
      </c>
      <c r="BU50" s="185">
        <v>2005</v>
      </c>
      <c r="BV50" s="180">
        <v>2.1132471161100952</v>
      </c>
      <c r="BW50" s="174">
        <f t="shared" si="91"/>
        <v>2.1132471161100947</v>
      </c>
      <c r="BX50" s="174">
        <f t="shared" si="92"/>
        <v>2.0470035901111481</v>
      </c>
      <c r="BY50" s="174">
        <f t="shared" si="93"/>
        <v>1.6736238063085087</v>
      </c>
      <c r="BZ50" s="174">
        <f t="shared" si="94"/>
        <v>4.6059523267287572</v>
      </c>
      <c r="CA50" s="174">
        <f t="shared" si="95"/>
        <v>-31.58705660423875</v>
      </c>
      <c r="CB50" s="174">
        <f t="shared" si="96"/>
        <v>4.6849347126038925</v>
      </c>
      <c r="CC50" s="174">
        <f t="shared" si="97"/>
        <v>3.9909109896026651</v>
      </c>
      <c r="CE50" s="185">
        <v>2005</v>
      </c>
      <c r="CF50" s="202">
        <v>489471.13264237094</v>
      </c>
      <c r="CG50" s="180">
        <f t="shared" si="65"/>
        <v>2.1132471161100952</v>
      </c>
      <c r="CH50" s="169">
        <f t="shared" si="73"/>
        <v>347930.92705167423</v>
      </c>
      <c r="CI50" s="169">
        <f t="shared" si="74"/>
        <v>57369.882310293193</v>
      </c>
      <c r="CJ50" s="169">
        <f t="shared" si="75"/>
        <v>99400.323859559401</v>
      </c>
      <c r="CK50" s="169">
        <v>-2595.3484622934484</v>
      </c>
      <c r="CL50" s="169">
        <f t="shared" si="76"/>
        <v>116127.63119187026</v>
      </c>
      <c r="CM50" s="169">
        <f t="shared" si="77"/>
        <v>128762.28330873267</v>
      </c>
      <c r="CN50" s="181">
        <f t="shared" si="54"/>
        <v>0</v>
      </c>
      <c r="CO50" s="181"/>
      <c r="CP50" s="185">
        <v>2005</v>
      </c>
      <c r="CQ50" s="170">
        <f t="shared" si="55"/>
        <v>1</v>
      </c>
      <c r="CR50" s="170">
        <f t="shared" si="98"/>
        <v>4.3174090874407629E-6</v>
      </c>
      <c r="CS50" s="170">
        <f t="shared" si="99"/>
        <v>0.71083033063338552</v>
      </c>
      <c r="CT50" s="170">
        <f t="shared" si="100"/>
        <v>0.11720789743122634</v>
      </c>
      <c r="CU50" s="170">
        <f t="shared" si="101"/>
        <v>0.20307698908198052</v>
      </c>
      <c r="CV50" s="170">
        <f t="shared" si="102"/>
        <v>-5.3023524559715433E-3</v>
      </c>
      <c r="CW50" s="170">
        <f t="shared" si="103"/>
        <v>0.23725123597169967</v>
      </c>
      <c r="CX50" s="170">
        <f t="shared" si="104"/>
        <v>0.26306410066232044</v>
      </c>
      <c r="CY50" s="170"/>
    </row>
    <row r="51" spans="1:103" x14ac:dyDescent="0.3">
      <c r="A51" s="179">
        <v>2003</v>
      </c>
      <c r="B51" s="265">
        <v>13061718.52125</v>
      </c>
      <c r="C51" s="169">
        <v>8949064.5757500008</v>
      </c>
      <c r="D51" s="169">
        <v>1614804.2932499999</v>
      </c>
      <c r="E51" s="169">
        <v>2439242.73575</v>
      </c>
      <c r="F51" s="169">
        <v>164009.94899999999</v>
      </c>
      <c r="G51" s="169">
        <v>3159652.3427499998</v>
      </c>
      <c r="H51" s="265">
        <v>3577106.1832500002</v>
      </c>
      <c r="I51" s="265"/>
      <c r="J51" s="185">
        <v>2006</v>
      </c>
      <c r="K51" s="180">
        <v>4.8050135166490149</v>
      </c>
      <c r="L51" s="184">
        <v>4.4950778942140834</v>
      </c>
      <c r="M51" s="174">
        <v>4.0591112811732222</v>
      </c>
      <c r="N51" s="174">
        <v>2.7075709244079649</v>
      </c>
      <c r="O51" s="174">
        <v>9.313043005915933</v>
      </c>
      <c r="P51" s="174">
        <v>43.027552856468198</v>
      </c>
      <c r="Q51" s="174">
        <v>7.8114567491759601</v>
      </c>
      <c r="R51" s="174">
        <v>8.6855992479577324</v>
      </c>
      <c r="S51" s="174"/>
      <c r="T51" s="185">
        <v>2006</v>
      </c>
      <c r="U51" s="180">
        <v>4.8050135166490149</v>
      </c>
      <c r="V51" s="202">
        <v>512990.28672593192</v>
      </c>
      <c r="W51" s="169">
        <f t="shared" si="0"/>
        <v>353946.29191309225</v>
      </c>
      <c r="X51" s="169">
        <f t="shared" si="1"/>
        <v>60049.509419629001</v>
      </c>
      <c r="Y51" s="169">
        <f t="shared" si="2"/>
        <v>105921.97711553298</v>
      </c>
      <c r="Z51" s="169">
        <v>10553.751895209251</v>
      </c>
      <c r="AA51" s="169">
        <f t="shared" si="3"/>
        <v>118924.29584961449</v>
      </c>
      <c r="AB51" s="169">
        <f t="shared" si="4"/>
        <v>136298.17854885981</v>
      </c>
      <c r="AC51" s="196">
        <f t="shared" si="5"/>
        <v>107.36091828625649</v>
      </c>
      <c r="AE51" s="185">
        <v>2006</v>
      </c>
      <c r="AF51" s="170">
        <f t="shared" si="105"/>
        <v>1</v>
      </c>
      <c r="AG51" s="170">
        <f t="shared" si="106"/>
        <v>0.69379230893510158</v>
      </c>
      <c r="AH51" s="170">
        <f t="shared" si="107"/>
        <v>0.11774952054473754</v>
      </c>
      <c r="AI51" s="170">
        <f t="shared" si="108"/>
        <v>0.19978525997860921</v>
      </c>
      <c r="AJ51" s="170">
        <f t="shared" si="109"/>
        <v>8.8506079897680261E-3</v>
      </c>
      <c r="AK51" s="170">
        <f t="shared" si="110"/>
        <v>0.26576725704317122</v>
      </c>
      <c r="AL51" s="170">
        <f t="shared" si="111"/>
        <v>0.28903933712229224</v>
      </c>
      <c r="AN51" s="185">
        <v>2006</v>
      </c>
      <c r="AO51" s="180">
        <v>4.8050135166490149</v>
      </c>
      <c r="AP51" s="202">
        <v>512990.28672593192</v>
      </c>
      <c r="AQ51" s="169">
        <f t="shared" si="27"/>
        <v>355908.71548886411</v>
      </c>
      <c r="AR51" s="169">
        <f t="shared" si="28"/>
        <v>60404.360306085924</v>
      </c>
      <c r="AS51" s="169">
        <f t="shared" si="29"/>
        <v>102487.8978000416</v>
      </c>
      <c r="AT51" s="169">
        <v>6127.6641634374391</v>
      </c>
      <c r="AU51" s="169">
        <f t="shared" si="30"/>
        <v>136336.02139294086</v>
      </c>
      <c r="AV51" s="169">
        <f t="shared" si="31"/>
        <v>148274.37242543799</v>
      </c>
      <c r="AW51" s="205">
        <f t="shared" si="32"/>
        <v>0</v>
      </c>
      <c r="AY51" s="185">
        <v>2006</v>
      </c>
      <c r="AZ51" s="180">
        <v>4.8050135166490149</v>
      </c>
      <c r="BA51" s="174">
        <f t="shared" si="78"/>
        <v>4.4950778942140834</v>
      </c>
      <c r="BB51" s="174">
        <f t="shared" si="79"/>
        <v>2.8038135765051528</v>
      </c>
      <c r="BC51" s="174">
        <f t="shared" si="80"/>
        <v>0.31897735586443082</v>
      </c>
      <c r="BD51" s="174">
        <f t="shared" si="81"/>
        <v>1.7922809504088513</v>
      </c>
      <c r="BE51" s="174">
        <f t="shared" si="82"/>
        <v>0.67845985907070006</v>
      </c>
      <c r="BF51" s="174">
        <f t="shared" si="83"/>
        <v>1.9977882419885782</v>
      </c>
      <c r="BG51" s="174">
        <f t="shared" si="84"/>
        <v>2.4373104911847214</v>
      </c>
      <c r="BH51" s="174"/>
      <c r="BI51" s="185">
        <v>2006</v>
      </c>
      <c r="BJ51" s="214">
        <f t="shared" si="63"/>
        <v>0</v>
      </c>
      <c r="BK51" s="180">
        <v>4.8050135166490149</v>
      </c>
      <c r="BL51" s="174">
        <f t="shared" si="64"/>
        <v>4.805013516649014</v>
      </c>
      <c r="BM51" s="174">
        <f t="shared" si="85"/>
        <v>2.613957570795328</v>
      </c>
      <c r="BN51" s="174">
        <f t="shared" si="86"/>
        <v>0.29737828551119155</v>
      </c>
      <c r="BO51" s="174">
        <f t="shared" si="87"/>
        <v>1.6709193501919877</v>
      </c>
      <c r="BP51" s="174">
        <f t="shared" si="88"/>
        <v>0.63251897342944774</v>
      </c>
      <c r="BQ51" s="174">
        <f t="shared" si="89"/>
        <v>1.8625110256086013</v>
      </c>
      <c r="BR51" s="174">
        <f t="shared" si="90"/>
        <v>2.2722716888875416</v>
      </c>
      <c r="BS51" s="170">
        <v>0.93228650888178055</v>
      </c>
      <c r="BU51" s="185">
        <v>2006</v>
      </c>
      <c r="BV51" s="180">
        <v>4.8050135166490149</v>
      </c>
      <c r="BW51" s="174">
        <f t="shared" si="91"/>
        <v>4.805013516649014</v>
      </c>
      <c r="BX51" s="174">
        <f t="shared" si="92"/>
        <v>3.7842546854876349</v>
      </c>
      <c r="BY51" s="174">
        <f t="shared" si="93"/>
        <v>2.5242318446661169</v>
      </c>
      <c r="BZ51" s="174">
        <f t="shared" si="94"/>
        <v>8.6824243510512495</v>
      </c>
      <c r="CA51" s="174">
        <f t="shared" si="95"/>
        <v>40.11400703828302</v>
      </c>
      <c r="CB51" s="174">
        <f t="shared" si="96"/>
        <v>7.2825157419702782</v>
      </c>
      <c r="CC51" s="174">
        <f t="shared" si="97"/>
        <v>8.0974670004247322</v>
      </c>
      <c r="CE51" s="185">
        <v>2006</v>
      </c>
      <c r="CF51" s="202">
        <v>512990.28672593192</v>
      </c>
      <c r="CG51" s="180">
        <f t="shared" si="65"/>
        <v>4.8050135166490149</v>
      </c>
      <c r="CH51" s="169">
        <f t="shared" si="73"/>
        <v>361097.51946088782</v>
      </c>
      <c r="CI51" s="169">
        <f t="shared" si="74"/>
        <v>58818.031148817092</v>
      </c>
      <c r="CJ51" s="169">
        <f t="shared" si="75"/>
        <v>108030.68178336558</v>
      </c>
      <c r="CK51" s="169">
        <v>-1401.1730209224625</v>
      </c>
      <c r="CL51" s="169">
        <f t="shared" si="76"/>
        <v>124584.64421419539</v>
      </c>
      <c r="CM51" s="169">
        <f t="shared" si="77"/>
        <v>138139.4168604115</v>
      </c>
      <c r="CN51" s="181">
        <f t="shared" si="54"/>
        <v>0</v>
      </c>
      <c r="CO51" s="181"/>
      <c r="CP51" s="185">
        <v>2006</v>
      </c>
      <c r="CQ51" s="170">
        <f t="shared" si="55"/>
        <v>1</v>
      </c>
      <c r="CR51" s="170">
        <f t="shared" si="98"/>
        <v>9.3666754341805333E-6</v>
      </c>
      <c r="CS51" s="170">
        <f t="shared" si="99"/>
        <v>0.70390712807746847</v>
      </c>
      <c r="CT51" s="170">
        <f t="shared" si="100"/>
        <v>0.11465720242816405</v>
      </c>
      <c r="CU51" s="170">
        <f t="shared" si="101"/>
        <v>0.21059011170143579</v>
      </c>
      <c r="CV51" s="170">
        <f t="shared" si="102"/>
        <v>-2.7313831415116977E-3</v>
      </c>
      <c r="CW51" s="170">
        <f t="shared" si="103"/>
        <v>0.24285965531498546</v>
      </c>
      <c r="CX51" s="170">
        <f t="shared" si="104"/>
        <v>0.26928271438054208</v>
      </c>
      <c r="CY51" s="170"/>
    </row>
    <row r="52" spans="1:103" x14ac:dyDescent="0.3">
      <c r="A52" s="179">
        <v>2004</v>
      </c>
      <c r="B52" s="265">
        <v>13573815.057</v>
      </c>
      <c r="C52" s="265">
        <v>9376054.0930000003</v>
      </c>
      <c r="D52" s="265">
        <v>1599123.25725</v>
      </c>
      <c r="E52" s="265">
        <v>2612260.0460000001</v>
      </c>
      <c r="F52" s="265">
        <v>214032.35925000001</v>
      </c>
      <c r="G52" s="265">
        <v>3471517.4122499996</v>
      </c>
      <c r="H52" s="265">
        <v>3809017.7659999998</v>
      </c>
      <c r="I52" s="265"/>
      <c r="J52" s="185">
        <v>2007</v>
      </c>
      <c r="K52" s="180">
        <v>2.0778639382727171</v>
      </c>
      <c r="L52" s="184">
        <v>2.2914457142980238</v>
      </c>
      <c r="M52" s="174">
        <v>2.5094194795885816</v>
      </c>
      <c r="N52" s="174">
        <v>1.8228301267902092</v>
      </c>
      <c r="O52" s="174">
        <v>5.8157994939796565</v>
      </c>
      <c r="P52" s="174">
        <v>-8.2007108499313581</v>
      </c>
      <c r="Q52" s="174">
        <v>1.9740588600929421</v>
      </c>
      <c r="R52" s="174">
        <v>4.8264230300168354</v>
      </c>
      <c r="S52" s="174"/>
      <c r="T52" s="185">
        <v>2007</v>
      </c>
      <c r="U52" s="180">
        <v>2.0778639382727171</v>
      </c>
      <c r="V52" s="202">
        <v>523649.52690065186</v>
      </c>
      <c r="W52" s="169">
        <f t="shared" si="0"/>
        <v>362828.28910964087</v>
      </c>
      <c r="X52" s="169">
        <f t="shared" si="1"/>
        <v>61144.109968319724</v>
      </c>
      <c r="Y52" s="169">
        <f t="shared" si="2"/>
        <v>112082.18692463139</v>
      </c>
      <c r="Z52" s="169">
        <v>9216.9515567161725</v>
      </c>
      <c r="AA52" s="169">
        <f t="shared" si="3"/>
        <v>121271.93144863694</v>
      </c>
      <c r="AB52" s="169">
        <f t="shared" si="4"/>
        <v>142876.50522783544</v>
      </c>
      <c r="AC52" s="196">
        <f t="shared" si="5"/>
        <v>17.436879457731266</v>
      </c>
      <c r="AE52" s="185">
        <v>2007</v>
      </c>
      <c r="AF52" s="170">
        <f t="shared" si="105"/>
        <v>1</v>
      </c>
      <c r="AG52" s="170">
        <f t="shared" si="106"/>
        <v>0.69089772012598605</v>
      </c>
      <c r="AH52" s="170">
        <f t="shared" si="107"/>
        <v>0.11573528128192627</v>
      </c>
      <c r="AI52" s="170">
        <f t="shared" si="108"/>
        <v>0.2089967791411067</v>
      </c>
      <c r="AJ52" s="170">
        <f t="shared" si="109"/>
        <v>1.2114262485644964E-2</v>
      </c>
      <c r="AK52" s="170">
        <f t="shared" si="110"/>
        <v>0.27420195970439576</v>
      </c>
      <c r="AL52" s="170">
        <f t="shared" si="111"/>
        <v>0.30063055786389553</v>
      </c>
      <c r="AN52" s="185">
        <v>2007</v>
      </c>
      <c r="AO52" s="180">
        <v>2.0778639382727171</v>
      </c>
      <c r="AP52" s="202">
        <v>523649.52690065186</v>
      </c>
      <c r="AQ52" s="169">
        <f t="shared" si="27"/>
        <v>361788.26428071159</v>
      </c>
      <c r="AR52" s="169">
        <f t="shared" si="28"/>
        <v>60604.725288994559</v>
      </c>
      <c r="AS52" s="169">
        <f t="shared" si="29"/>
        <v>109441.06452100055</v>
      </c>
      <c r="AT52" s="169">
        <v>5654.7957328147022</v>
      </c>
      <c r="AU52" s="169">
        <f t="shared" si="30"/>
        <v>143585.72647443844</v>
      </c>
      <c r="AV52" s="169">
        <f t="shared" si="31"/>
        <v>157425.04939730794</v>
      </c>
      <c r="AW52" s="205">
        <f t="shared" si="32"/>
        <v>0</v>
      </c>
      <c r="AY52" s="185">
        <v>2007</v>
      </c>
      <c r="AZ52" s="180">
        <v>2.0778639382727171</v>
      </c>
      <c r="BA52" s="174">
        <f t="shared" si="78"/>
        <v>2.2914457142980238</v>
      </c>
      <c r="BB52" s="174">
        <f t="shared" si="79"/>
        <v>1.741015934830483</v>
      </c>
      <c r="BC52" s="174">
        <f t="shared" si="80"/>
        <v>0.21463737346405026</v>
      </c>
      <c r="BD52" s="174">
        <f t="shared" si="81"/>
        <v>1.1619110138881896</v>
      </c>
      <c r="BE52" s="174">
        <f t="shared" si="82"/>
        <v>-7.2581276970179825E-2</v>
      </c>
      <c r="BF52" s="174">
        <f t="shared" si="83"/>
        <v>0.52464020848867055</v>
      </c>
      <c r="BG52" s="174">
        <f t="shared" si="84"/>
        <v>1.3950261132678312</v>
      </c>
      <c r="BH52" s="174"/>
      <c r="BI52" s="185">
        <v>2007</v>
      </c>
      <c r="BJ52" s="214">
        <f t="shared" si="63"/>
        <v>0</v>
      </c>
      <c r="BK52" s="180">
        <v>2.0778639382727171</v>
      </c>
      <c r="BL52" s="174">
        <f t="shared" si="64"/>
        <v>2.0778639382727171</v>
      </c>
      <c r="BM52" s="174">
        <f t="shared" si="85"/>
        <v>1.6635698445834719</v>
      </c>
      <c r="BN52" s="174">
        <f t="shared" si="86"/>
        <v>0.20508960019952999</v>
      </c>
      <c r="BO52" s="174">
        <f t="shared" si="87"/>
        <v>1.1102254069730855</v>
      </c>
      <c r="BP52" s="174">
        <f t="shared" si="88"/>
        <v>-6.9352624081932032E-2</v>
      </c>
      <c r="BQ52" s="174">
        <f t="shared" si="89"/>
        <v>0.50130249392732706</v>
      </c>
      <c r="BR52" s="174">
        <f t="shared" si="90"/>
        <v>1.332970783328765</v>
      </c>
      <c r="BS52" s="170">
        <v>0.95551672520760023</v>
      </c>
      <c r="BU52" s="185">
        <v>2007</v>
      </c>
      <c r="BV52" s="180">
        <v>2.0778639382727171</v>
      </c>
      <c r="BW52" s="174">
        <f t="shared" si="91"/>
        <v>2.0778639382727171</v>
      </c>
      <c r="BX52" s="174">
        <f t="shared" si="92"/>
        <v>2.3977922833086418</v>
      </c>
      <c r="BY52" s="174">
        <f t="shared" si="93"/>
        <v>1.7417446733603352</v>
      </c>
      <c r="BZ52" s="174">
        <f t="shared" si="94"/>
        <v>5.5570936869514602</v>
      </c>
      <c r="CA52" s="174">
        <f t="shared" si="95"/>
        <v>-7.8359163757008474</v>
      </c>
      <c r="CB52" s="174">
        <f t="shared" si="96"/>
        <v>1.8862462573630563</v>
      </c>
      <c r="CC52" s="174">
        <f t="shared" si="97"/>
        <v>4.6117279281082295</v>
      </c>
      <c r="CE52" s="185">
        <v>2007</v>
      </c>
      <c r="CF52" s="202">
        <v>523649.52690065186</v>
      </c>
      <c r="CG52" s="180">
        <f t="shared" si="65"/>
        <v>2.0778639382727171</v>
      </c>
      <c r="CH52" s="169">
        <f t="shared" si="73"/>
        <v>369755.88791773986</v>
      </c>
      <c r="CI52" s="169">
        <f t="shared" si="74"/>
        <v>59842.491073327044</v>
      </c>
      <c r="CJ52" s="169">
        <f t="shared" si="75"/>
        <v>114034.04798071961</v>
      </c>
      <c r="CK52" s="169">
        <v>-6172.4510331852362</v>
      </c>
      <c r="CL52" s="169">
        <f t="shared" si="76"/>
        <v>126934.61740293475</v>
      </c>
      <c r="CM52" s="169">
        <f t="shared" si="77"/>
        <v>140745.06644088417</v>
      </c>
      <c r="CN52" s="181">
        <f t="shared" si="54"/>
        <v>0</v>
      </c>
      <c r="CO52" s="181"/>
      <c r="CP52" s="185">
        <v>2007</v>
      </c>
      <c r="CQ52" s="170">
        <f t="shared" si="55"/>
        <v>1</v>
      </c>
      <c r="CR52" s="170">
        <f t="shared" si="98"/>
        <v>3.9680431882963103E-6</v>
      </c>
      <c r="CS52" s="170">
        <f t="shared" si="99"/>
        <v>0.706113285552325</v>
      </c>
      <c r="CT52" s="170">
        <f t="shared" si="100"/>
        <v>0.1142796622533386</v>
      </c>
      <c r="CU52" s="170">
        <f t="shared" si="101"/>
        <v>0.21776788123090282</v>
      </c>
      <c r="CV52" s="170">
        <f t="shared" si="102"/>
        <v>-1.1787370590628433E-2</v>
      </c>
      <c r="CW52" s="170">
        <f t="shared" si="103"/>
        <v>0.2424037660345621</v>
      </c>
      <c r="CX52" s="170">
        <f t="shared" si="104"/>
        <v>0.26877722448050007</v>
      </c>
      <c r="CY52" s="170"/>
    </row>
    <row r="53" spans="1:103" x14ac:dyDescent="0.3">
      <c r="A53" s="179">
        <v>2005</v>
      </c>
      <c r="B53" s="265">
        <v>13887072.52</v>
      </c>
      <c r="C53" s="265">
        <v>9634744.1079999991</v>
      </c>
      <c r="D53" s="265">
        <v>1635196.1310000001</v>
      </c>
      <c r="E53" s="265">
        <v>2774432.3937499998</v>
      </c>
      <c r="F53" s="265">
        <v>122909.035</v>
      </c>
      <c r="G53" s="265">
        <v>3690729.1719999998</v>
      </c>
      <c r="H53" s="265">
        <v>4013910.23575</v>
      </c>
      <c r="I53" s="265"/>
      <c r="J53" s="185">
        <v>2008</v>
      </c>
      <c r="K53" s="180">
        <v>0.94333187292459098</v>
      </c>
      <c r="L53" s="184">
        <v>1.1435845855098048</v>
      </c>
      <c r="M53" s="174">
        <v>0.70817860082177386</v>
      </c>
      <c r="N53" s="174">
        <v>2.9263280270096059</v>
      </c>
      <c r="O53" s="174">
        <v>6.555790866644351</v>
      </c>
      <c r="P53" s="174">
        <v>-22.887990480949803</v>
      </c>
      <c r="Q53" s="174">
        <v>-1.0174405965095334</v>
      </c>
      <c r="R53" s="174">
        <v>3.2814765744719088</v>
      </c>
      <c r="S53" s="174"/>
      <c r="T53" s="185">
        <v>2008</v>
      </c>
      <c r="U53" s="180">
        <v>0.94333187292459098</v>
      </c>
      <c r="V53" s="202">
        <v>528589.27979032451</v>
      </c>
      <c r="W53" s="169">
        <f t="shared" si="0"/>
        <v>365397.76141084312</v>
      </c>
      <c r="X53" s="169">
        <f t="shared" si="1"/>
        <v>62933.387195188239</v>
      </c>
      <c r="Y53" s="169">
        <f t="shared" si="2"/>
        <v>119430.06069817163</v>
      </c>
      <c r="Z53" s="169">
        <v>8372.5745446245419</v>
      </c>
      <c r="AA53" s="169">
        <f t="shared" si="3"/>
        <v>120038.0615859073</v>
      </c>
      <c r="AB53" s="169">
        <f t="shared" si="4"/>
        <v>147564.964277311</v>
      </c>
      <c r="AC53" s="196">
        <f t="shared" si="5"/>
        <v>17.601367099327035</v>
      </c>
      <c r="AE53" s="185">
        <v>2008</v>
      </c>
      <c r="AF53" s="170">
        <f t="shared" si="105"/>
        <v>1</v>
      </c>
      <c r="AG53" s="170">
        <f t="shared" si="106"/>
        <v>0.69236996031611053</v>
      </c>
      <c r="AH53" s="170">
        <f t="shared" si="107"/>
        <v>0.11520507705561402</v>
      </c>
      <c r="AI53" s="170">
        <f t="shared" si="108"/>
        <v>0.21619756297365245</v>
      </c>
      <c r="AJ53" s="170">
        <f t="shared" si="109"/>
        <v>1.0871688018425453E-2</v>
      </c>
      <c r="AK53" s="170">
        <f t="shared" si="110"/>
        <v>0.27335117402236991</v>
      </c>
      <c r="AL53" s="170">
        <f t="shared" si="111"/>
        <v>0.30808075704013366</v>
      </c>
      <c r="AN53" s="185">
        <v>2008</v>
      </c>
      <c r="AO53" s="180">
        <v>0.94333187292459098</v>
      </c>
      <c r="AP53" s="202">
        <v>528589.27979032451</v>
      </c>
      <c r="AQ53" s="169">
        <f t="shared" si="27"/>
        <v>365979.33867194841</v>
      </c>
      <c r="AR53" s="169">
        <f t="shared" si="28"/>
        <v>60896.168709015852</v>
      </c>
      <c r="AS53" s="169">
        <f t="shared" si="29"/>
        <v>114279.71410466627</v>
      </c>
      <c r="AT53" s="169">
        <v>5791.7435794720659</v>
      </c>
      <c r="AU53" s="169">
        <f t="shared" si="30"/>
        <v>144490.50020632418</v>
      </c>
      <c r="AV53" s="169">
        <f t="shared" si="31"/>
        <v>162848.18548110221</v>
      </c>
      <c r="AW53" s="205">
        <f t="shared" si="32"/>
        <v>0</v>
      </c>
      <c r="AY53" s="185">
        <v>2008</v>
      </c>
      <c r="AZ53" s="180">
        <v>0.94333187292459098</v>
      </c>
      <c r="BA53" s="174">
        <f t="shared" si="78"/>
        <v>1.1435845855098048</v>
      </c>
      <c r="BB53" s="174">
        <f t="shared" si="79"/>
        <v>0.48927898074977433</v>
      </c>
      <c r="BC53" s="174">
        <f t="shared" si="80"/>
        <v>0.3386793973291411</v>
      </c>
      <c r="BD53" s="174">
        <f t="shared" si="81"/>
        <v>1.3701391758513539</v>
      </c>
      <c r="BE53" s="174">
        <f t="shared" si="82"/>
        <v>-0.27727112445516922</v>
      </c>
      <c r="BF53" s="174">
        <f t="shared" si="83"/>
        <v>-0.2789842054457235</v>
      </c>
      <c r="BG53" s="174">
        <f t="shared" si="84"/>
        <v>0.98651213320079489</v>
      </c>
      <c r="BH53" s="174"/>
      <c r="BI53" s="185">
        <v>2008</v>
      </c>
      <c r="BJ53" s="214">
        <f t="shared" si="63"/>
        <v>0</v>
      </c>
      <c r="BK53" s="180">
        <v>0.94333187292459098</v>
      </c>
      <c r="BL53" s="174">
        <f t="shared" si="64"/>
        <v>0.94333187292459075</v>
      </c>
      <c r="BM53" s="174">
        <f t="shared" si="85"/>
        <v>0.70430530163775151</v>
      </c>
      <c r="BN53" s="174">
        <f t="shared" si="86"/>
        <v>0.48752083060846391</v>
      </c>
      <c r="BO53" s="174">
        <f t="shared" si="87"/>
        <v>1.9722823246053232</v>
      </c>
      <c r="BP53" s="174">
        <f t="shared" si="88"/>
        <v>-0.39912510168653215</v>
      </c>
      <c r="BQ53" s="174">
        <f t="shared" si="89"/>
        <v>-0.40159104048883537</v>
      </c>
      <c r="BR53" s="174">
        <f t="shared" si="90"/>
        <v>1.4200604417515803</v>
      </c>
      <c r="BS53" s="170">
        <v>1.4394759009644547</v>
      </c>
      <c r="BU53" s="185">
        <v>2008</v>
      </c>
      <c r="BV53" s="180">
        <v>0.94333187292459098</v>
      </c>
      <c r="BW53" s="174">
        <f t="shared" si="91"/>
        <v>0.94333187292459075</v>
      </c>
      <c r="BX53" s="174">
        <f t="shared" si="92"/>
        <v>1.01940602946167</v>
      </c>
      <c r="BY53" s="174">
        <f t="shared" si="93"/>
        <v>4.212378673197188</v>
      </c>
      <c r="BZ53" s="174">
        <f t="shared" si="94"/>
        <v>9.4369029642974205</v>
      </c>
      <c r="CA53" s="174">
        <f t="shared" si="95"/>
        <v>-32.946710718831078</v>
      </c>
      <c r="CB53" s="174">
        <f t="shared" si="96"/>
        <v>-1.4645812193383729</v>
      </c>
      <c r="CC53" s="174">
        <f t="shared" si="97"/>
        <v>4.7236064485317035</v>
      </c>
      <c r="CE53" s="185">
        <v>2008</v>
      </c>
      <c r="CF53" s="202">
        <v>528589.27979032451</v>
      </c>
      <c r="CG53" s="180">
        <f t="shared" si="65"/>
        <v>0.94333187292459098</v>
      </c>
      <c r="CH53" s="169">
        <f t="shared" si="73"/>
        <v>373525.2017334628</v>
      </c>
      <c r="CI53" s="169">
        <f t="shared" si="74"/>
        <v>62363.283404809808</v>
      </c>
      <c r="CJ53" s="169">
        <f t="shared" si="75"/>
        <v>124795.33043492048</v>
      </c>
      <c r="CK53" s="169">
        <v>-18486.351987835369</v>
      </c>
      <c r="CL53" s="169">
        <f t="shared" si="76"/>
        <v>125075.55683561235</v>
      </c>
      <c r="CM53" s="169">
        <f t="shared" si="77"/>
        <v>138683.74063064568</v>
      </c>
      <c r="CN53" s="181">
        <f t="shared" si="54"/>
        <v>0</v>
      </c>
      <c r="CO53" s="181"/>
      <c r="CP53" s="185">
        <v>2008</v>
      </c>
      <c r="CQ53" s="170">
        <f t="shared" si="55"/>
        <v>1</v>
      </c>
      <c r="CR53" s="170">
        <f t="shared" si="98"/>
        <v>1.7846216504783873E-6</v>
      </c>
      <c r="CS53" s="170">
        <f t="shared" si="99"/>
        <v>0.70664543533994684</v>
      </c>
      <c r="CT53" s="170">
        <f t="shared" si="100"/>
        <v>0.11798060571630861</v>
      </c>
      <c r="CU53" s="170">
        <f t="shared" si="101"/>
        <v>0.23609130038434198</v>
      </c>
      <c r="CV53" s="170">
        <f t="shared" si="102"/>
        <v>-3.4972998308191852E-2</v>
      </c>
      <c r="CW53" s="170">
        <f t="shared" si="103"/>
        <v>0.23662144053550627</v>
      </c>
      <c r="CX53" s="170">
        <f t="shared" si="104"/>
        <v>0.26236578366791197</v>
      </c>
      <c r="CY53" s="170"/>
    </row>
    <row r="54" spans="1:103" x14ac:dyDescent="0.3">
      <c r="A54" s="179">
        <v>2006</v>
      </c>
      <c r="B54" s="265">
        <v>14511307.247</v>
      </c>
      <c r="C54" s="265">
        <v>10025829.092999998</v>
      </c>
      <c r="D54" s="265">
        <v>1679470.226</v>
      </c>
      <c r="E54" s="265">
        <v>3032816.4757500002</v>
      </c>
      <c r="F54" s="265">
        <v>175793.785</v>
      </c>
      <c r="G54" s="265">
        <v>3979028.8849999998</v>
      </c>
      <c r="H54" s="265">
        <v>4362542.3930000002</v>
      </c>
      <c r="I54" s="265"/>
      <c r="J54" s="185">
        <v>2009</v>
      </c>
      <c r="K54" s="180">
        <v>-6.2952505646039274</v>
      </c>
      <c r="L54" s="184">
        <v>-5.2857441352403551</v>
      </c>
      <c r="M54" s="174">
        <v>-6.2511200695083646</v>
      </c>
      <c r="N54" s="174">
        <v>2.9394312620841134</v>
      </c>
      <c r="O54" s="174">
        <v>-11.66873073051139</v>
      </c>
      <c r="P54" s="174">
        <v>-17.402091353595704</v>
      </c>
      <c r="Q54" s="174">
        <v>-10.854947195037369</v>
      </c>
      <c r="R54" s="174">
        <v>-15.948985394534743</v>
      </c>
      <c r="S54" s="174"/>
      <c r="T54" s="185">
        <v>2009</v>
      </c>
      <c r="U54" s="180">
        <v>-6.2952505646039274</v>
      </c>
      <c r="V54" s="202">
        <v>495313.26016988826</v>
      </c>
      <c r="W54" s="169">
        <f t="shared" ref="W54" si="112">W55/(1+(M55/100))</f>
        <v>342556.30861375562</v>
      </c>
      <c r="X54" s="169">
        <f t="shared" ref="X54" si="113">X55/(1+(N55/100))</f>
        <v>64783.27085269204</v>
      </c>
      <c r="Y54" s="169">
        <f t="shared" ref="Y54" si="114">Y55/(1+(O55/100))</f>
        <v>105494.08850401567</v>
      </c>
      <c r="Z54" s="169">
        <v>-481.63718596711988</v>
      </c>
      <c r="AA54" s="169">
        <f t="shared" ref="AA54" si="115">AA55/(1+(Q55/100))</f>
        <v>107007.99338681063</v>
      </c>
      <c r="AB54" s="169">
        <f t="shared" ref="AB54" si="116">AB55/(1+(R55/100))</f>
        <v>124029.84967727224</v>
      </c>
      <c r="AC54" s="196">
        <f t="shared" si="5"/>
        <v>16.914324146229774</v>
      </c>
      <c r="AE54" s="185">
        <v>2009</v>
      </c>
      <c r="AF54" s="170">
        <f t="shared" si="105"/>
        <v>1</v>
      </c>
      <c r="AG54" s="170">
        <f t="shared" si="106"/>
        <v>0.68938942501498135</v>
      </c>
      <c r="AH54" s="170">
        <f t="shared" si="107"/>
        <v>0.11723566650318042</v>
      </c>
      <c r="AI54" s="170">
        <f t="shared" si="108"/>
        <v>0.22776632250582765</v>
      </c>
      <c r="AJ54" s="170">
        <f t="shared" si="109"/>
        <v>8.288590061351955E-3</v>
      </c>
      <c r="AK54" s="170">
        <f t="shared" si="110"/>
        <v>0.2675107762055664</v>
      </c>
      <c r="AL54" s="170">
        <f t="shared" si="111"/>
        <v>0.31459272104782265</v>
      </c>
      <c r="AN54" s="185">
        <v>2009</v>
      </c>
      <c r="AO54" s="180">
        <v>-6.2952505646039274</v>
      </c>
      <c r="AP54" s="202">
        <v>495313.26016988826</v>
      </c>
      <c r="AQ54" s="169">
        <f t="shared" si="27"/>
        <v>341463.72363081516</v>
      </c>
      <c r="AR54" s="169">
        <f t="shared" si="28"/>
        <v>58068.380183880057</v>
      </c>
      <c r="AS54" s="169">
        <f t="shared" si="29"/>
        <v>112815.67975726769</v>
      </c>
      <c r="AT54" s="169">
        <v>6285.7881928820862</v>
      </c>
      <c r="AU54" s="169">
        <f t="shared" si="30"/>
        <v>132501.63469295646</v>
      </c>
      <c r="AV54" s="169">
        <f t="shared" si="31"/>
        <v>155821.94628791328</v>
      </c>
      <c r="AW54" s="205">
        <f t="shared" si="32"/>
        <v>0</v>
      </c>
      <c r="AY54" s="185">
        <v>2009</v>
      </c>
      <c r="AZ54" s="180">
        <v>-6.2952505646039274</v>
      </c>
      <c r="BA54" s="174">
        <f t="shared" si="78"/>
        <v>-5.2857441352403551</v>
      </c>
      <c r="BB54" s="174">
        <f t="shared" si="79"/>
        <v>-4.3280877544567486</v>
      </c>
      <c r="BC54" s="174">
        <f t="shared" si="80"/>
        <v>0.33863740504808104</v>
      </c>
      <c r="BD54" s="174">
        <f t="shared" si="81"/>
        <v>-2.5227511469323298</v>
      </c>
      <c r="BE54" s="174">
        <f t="shared" si="82"/>
        <v>-0.18919010806443159</v>
      </c>
      <c r="BF54" s="174">
        <f t="shared" si="83"/>
        <v>-2.9672125597142958</v>
      </c>
      <c r="BG54" s="174">
        <f t="shared" si="84"/>
        <v>-4.9135754943702983</v>
      </c>
      <c r="BH54" s="174"/>
      <c r="BI54" s="185">
        <v>2009</v>
      </c>
      <c r="BJ54" s="214">
        <f t="shared" si="63"/>
        <v>-7.9644670459622091E-5</v>
      </c>
      <c r="BK54" s="180">
        <v>-6.2952505646039274</v>
      </c>
      <c r="BL54" s="174">
        <f t="shared" si="64"/>
        <v>-6.2951709199334678</v>
      </c>
      <c r="BM54" s="174">
        <f t="shared" si="85"/>
        <v>-5.7299448779584425</v>
      </c>
      <c r="BN54" s="174">
        <f t="shared" si="86"/>
        <v>0.44832123899113074</v>
      </c>
      <c r="BO54" s="174">
        <f t="shared" si="87"/>
        <v>-3.3398641230977248</v>
      </c>
      <c r="BP54" s="174">
        <f t="shared" si="88"/>
        <v>-0.25046832508142186</v>
      </c>
      <c r="BQ54" s="174">
        <f t="shared" si="89"/>
        <v>-3.9282855091931781</v>
      </c>
      <c r="BR54" s="174">
        <f t="shared" si="90"/>
        <v>-6.5050706764061674</v>
      </c>
      <c r="BS54" s="170">
        <v>1.3238975739477934</v>
      </c>
      <c r="BU54" s="185">
        <v>2009</v>
      </c>
      <c r="BV54" s="180">
        <v>-6.2952505646039274</v>
      </c>
      <c r="BW54" s="174">
        <f t="shared" si="91"/>
        <v>-6.2951709199334678</v>
      </c>
      <c r="BX54" s="174">
        <f t="shared" si="92"/>
        <v>-8.2758426944784862</v>
      </c>
      <c r="BY54" s="174">
        <f t="shared" si="93"/>
        <v>3.8915059166594581</v>
      </c>
      <c r="BZ54" s="174">
        <f t="shared" si="94"/>
        <v>-15.448204305174093</v>
      </c>
      <c r="CA54" s="174">
        <f t="shared" si="95"/>
        <v>-23.038586524643225</v>
      </c>
      <c r="CB54" s="174">
        <f t="shared" si="96"/>
        <v>-14.370838256841376</v>
      </c>
      <c r="CC54" s="174">
        <f t="shared" si="97"/>
        <v>-21.114823070753335</v>
      </c>
      <c r="CE54" s="185">
        <v>2009</v>
      </c>
      <c r="CF54" s="202">
        <v>495313.26016988826</v>
      </c>
      <c r="CG54" s="180">
        <f t="shared" si="65"/>
        <v>-6.2952505646039274</v>
      </c>
      <c r="CH54" s="169">
        <f t="shared" si="73"/>
        <v>342612.843613768</v>
      </c>
      <c r="CI54" s="169">
        <f t="shared" si="74"/>
        <v>64790.154268331084</v>
      </c>
      <c r="CJ54" s="169">
        <f t="shared" si="75"/>
        <v>105516.69282601686</v>
      </c>
      <c r="CK54" s="169">
        <v>-5953.8568260722677</v>
      </c>
      <c r="CL54" s="169">
        <f t="shared" si="76"/>
        <v>107101.1508639228</v>
      </c>
      <c r="CM54" s="169">
        <f t="shared" si="77"/>
        <v>118753.72457607818</v>
      </c>
      <c r="CN54" s="181">
        <f t="shared" si="54"/>
        <v>0</v>
      </c>
      <c r="CO54" s="181"/>
      <c r="CP54" s="185">
        <v>2009</v>
      </c>
      <c r="CQ54" s="170">
        <f t="shared" si="55"/>
        <v>1</v>
      </c>
      <c r="CR54" s="170">
        <f t="shared" si="98"/>
        <v>-1.2709634630909557E-5</v>
      </c>
      <c r="CS54" s="170">
        <f t="shared" si="99"/>
        <v>0.69170941132537955</v>
      </c>
      <c r="CT54" s="170">
        <f t="shared" si="100"/>
        <v>0.13080641985257696</v>
      </c>
      <c r="CU54" s="170">
        <f t="shared" si="101"/>
        <v>0.21303022008703246</v>
      </c>
      <c r="CV54" s="170">
        <f t="shared" si="102"/>
        <v>-1.2020386500515139E-2</v>
      </c>
      <c r="CW54" s="170">
        <f t="shared" si="103"/>
        <v>0.21622912099544439</v>
      </c>
      <c r="CX54" s="170">
        <f t="shared" si="104"/>
        <v>0.23975478575991818</v>
      </c>
      <c r="CY54" s="170"/>
    </row>
    <row r="55" spans="1:103" x14ac:dyDescent="0.3">
      <c r="A55" s="179">
        <v>2007</v>
      </c>
      <c r="B55" s="265">
        <v>14843825.975</v>
      </c>
      <c r="C55" s="265">
        <v>10277419.20125</v>
      </c>
      <c r="D55" s="265">
        <v>1710084.1152499998</v>
      </c>
      <c r="E55" s="265">
        <v>3209199.0010000002</v>
      </c>
      <c r="F55" s="265">
        <v>161377.44500000001</v>
      </c>
      <c r="G55" s="265">
        <v>4057577.2572499998</v>
      </c>
      <c r="H55" s="265">
        <v>4573097.1437499998</v>
      </c>
      <c r="I55" s="265"/>
      <c r="J55" s="210">
        <v>2010</v>
      </c>
      <c r="K55" s="192">
        <v>4.9713345740187265</v>
      </c>
      <c r="L55" s="193">
        <f>K55</f>
        <v>4.9713345740187265</v>
      </c>
      <c r="M55" s="194">
        <v>3.5915770204074215</v>
      </c>
      <c r="N55" s="194">
        <v>2.2832124411899191</v>
      </c>
      <c r="O55" s="194">
        <v>4.7132324964986871</v>
      </c>
      <c r="P55" s="194">
        <v>67.709330122811366</v>
      </c>
      <c r="Q55" s="194">
        <v>22.362408721169324</v>
      </c>
      <c r="R55" s="194">
        <v>17.055310824654548</v>
      </c>
      <c r="S55" s="195"/>
      <c r="T55" s="210">
        <v>2010</v>
      </c>
      <c r="U55" s="192">
        <v>4.9713345740187265</v>
      </c>
      <c r="V55" s="175">
        <v>519936.93952241325</v>
      </c>
      <c r="W55" s="175">
        <v>354859.4822758832</v>
      </c>
      <c r="X55" s="175">
        <v>66262.410552610469</v>
      </c>
      <c r="Y55" s="175">
        <v>110466.27016527203</v>
      </c>
      <c r="Z55" s="175">
        <v>2702.9677463512635</v>
      </c>
      <c r="AA55" s="175">
        <v>130937.55823229106</v>
      </c>
      <c r="AB55" s="175">
        <v>145183.52605508282</v>
      </c>
      <c r="AC55" s="196">
        <f>(W55+X55+Y55+Z55+AA55-AB55)-V55</f>
        <v>108.22339491191087</v>
      </c>
      <c r="AE55" s="210">
        <v>2010</v>
      </c>
      <c r="AF55" s="173">
        <f t="shared" si="105"/>
        <v>1</v>
      </c>
      <c r="AG55" s="173">
        <f t="shared" si="106"/>
        <v>0.68236281688538158</v>
      </c>
      <c r="AH55" s="173">
        <f t="shared" si="107"/>
        <v>0.12741664624067395</v>
      </c>
      <c r="AI55" s="173">
        <f t="shared" si="108"/>
        <v>0.21241668616930015</v>
      </c>
      <c r="AJ55" s="173">
        <f t="shared" si="109"/>
        <v>7.2282698992282351E-3</v>
      </c>
      <c r="AK55" s="173">
        <f t="shared" si="110"/>
        <v>0.25178112896534532</v>
      </c>
      <c r="AL55" s="173">
        <f t="shared" si="111"/>
        <v>0.2791748417399732</v>
      </c>
      <c r="AN55" s="210">
        <v>2010</v>
      </c>
      <c r="AO55" s="192">
        <v>4.9713345740187265</v>
      </c>
      <c r="AP55" s="175">
        <v>519936.93952241325</v>
      </c>
      <c r="AQ55" s="212">
        <f t="shared" si="27"/>
        <v>354785.63465527818</v>
      </c>
      <c r="AR55" s="212">
        <f t="shared" si="28"/>
        <v>66248.621090586006</v>
      </c>
      <c r="AS55" s="212">
        <f t="shared" si="29"/>
        <v>110443.28171035885</v>
      </c>
      <c r="AT55" s="212">
        <v>2702.4052483862615</v>
      </c>
      <c r="AU55" s="212">
        <f t="shared" si="30"/>
        <v>130910.30962373968</v>
      </c>
      <c r="AV55" s="212">
        <f t="shared" si="31"/>
        <v>145153.31280593574</v>
      </c>
      <c r="AW55" s="213">
        <f t="shared" si="32"/>
        <v>0</v>
      </c>
      <c r="AY55" s="210">
        <v>2010</v>
      </c>
      <c r="AZ55" s="192">
        <v>4.9713345740187265</v>
      </c>
      <c r="BA55" s="194">
        <f t="shared" si="78"/>
        <v>4.9713345740187265</v>
      </c>
      <c r="BB55" s="194">
        <f t="shared" si="79"/>
        <v>2.4759952169956922</v>
      </c>
      <c r="BC55" s="194">
        <f t="shared" si="80"/>
        <v>0.2676739323112538</v>
      </c>
      <c r="BD55" s="194">
        <f t="shared" si="81"/>
        <v>1.0735156328424671</v>
      </c>
      <c r="BE55" s="194">
        <f t="shared" si="82"/>
        <v>0.56121488071673287</v>
      </c>
      <c r="BF55" s="194">
        <f t="shared" si="83"/>
        <v>5.9821853148261335</v>
      </c>
      <c r="BG55" s="194">
        <f t="shared" si="84"/>
        <v>5.3654766406444585</v>
      </c>
      <c r="BH55" s="195"/>
      <c r="BI55" s="210">
        <v>2010</v>
      </c>
      <c r="BJ55" s="215">
        <f t="shared" si="63"/>
        <v>0</v>
      </c>
      <c r="BK55" s="192">
        <v>4.9713345740187265</v>
      </c>
      <c r="BL55" s="194">
        <f t="shared" si="64"/>
        <v>4.9713345740187265</v>
      </c>
      <c r="BM55" s="194">
        <f t="shared" si="85"/>
        <v>2.4642109433467212</v>
      </c>
      <c r="BN55" s="194">
        <f t="shared" si="86"/>
        <v>0.26639996261801696</v>
      </c>
      <c r="BO55" s="194">
        <f t="shared" si="87"/>
        <v>1.0684063329952671</v>
      </c>
      <c r="BP55" s="194">
        <f t="shared" si="88"/>
        <v>0.55854382962388582</v>
      </c>
      <c r="BQ55" s="194">
        <f t="shared" si="89"/>
        <v>5.9537136488532472</v>
      </c>
      <c r="BR55" s="194">
        <f t="shared" si="90"/>
        <v>5.3399401434184117</v>
      </c>
      <c r="BS55" s="173">
        <v>0.99524059110935215</v>
      </c>
      <c r="BU55" s="191">
        <v>2010</v>
      </c>
      <c r="BV55" s="192">
        <v>4.9713345740187265</v>
      </c>
      <c r="BW55" s="194">
        <f t="shared" si="91"/>
        <v>4.9713345740187265</v>
      </c>
      <c r="BX55" s="194">
        <f t="shared" si="92"/>
        <v>3.5744832368050474</v>
      </c>
      <c r="BY55" s="194">
        <f t="shared" si="93"/>
        <v>2.2723456995980822</v>
      </c>
      <c r="BZ55" s="194">
        <f t="shared" si="94"/>
        <v>4.6908002958511599</v>
      </c>
      <c r="CA55" s="194">
        <f t="shared" si="95"/>
        <v>67.387073735045064</v>
      </c>
      <c r="CB55" s="194">
        <f t="shared" si="96"/>
        <v>22.255976874285491</v>
      </c>
      <c r="CC55" s="194">
        <f t="shared" si="97"/>
        <v>16.974137626682925</v>
      </c>
      <c r="CE55" s="210">
        <v>2010</v>
      </c>
      <c r="CF55" s="175">
        <v>519936.93952241325</v>
      </c>
      <c r="CG55" s="192">
        <v>4.9895987961032784</v>
      </c>
      <c r="CH55" s="175">
        <v>354859.4822758832</v>
      </c>
      <c r="CI55" s="175">
        <v>66262.410552610469</v>
      </c>
      <c r="CJ55" s="175">
        <v>110466.27016527203</v>
      </c>
      <c r="CK55" s="212">
        <v>2594.7443514393526</v>
      </c>
      <c r="CL55" s="175">
        <v>130937.55823229106</v>
      </c>
      <c r="CM55" s="175">
        <v>145183.52605508282</v>
      </c>
      <c r="CN55" s="216">
        <f t="shared" si="54"/>
        <v>0</v>
      </c>
      <c r="CO55" s="196"/>
      <c r="CP55" s="210">
        <v>2010</v>
      </c>
      <c r="CQ55" s="173">
        <f t="shared" si="55"/>
        <v>1</v>
      </c>
      <c r="CR55" s="173">
        <f t="shared" si="98"/>
        <v>9.5965460747729561E-6</v>
      </c>
      <c r="CS55" s="173">
        <f t="shared" si="99"/>
        <v>0.68250484876461837</v>
      </c>
      <c r="CT55" s="173">
        <f t="shared" si="100"/>
        <v>0.12744316765313046</v>
      </c>
      <c r="CU55" s="173">
        <f t="shared" si="101"/>
        <v>0.21246090009827065</v>
      </c>
      <c r="CV55" s="173">
        <f t="shared" si="102"/>
        <v>4.9904981819963558E-3</v>
      </c>
      <c r="CW55" s="173">
        <f t="shared" si="103"/>
        <v>0.2518335364911049</v>
      </c>
      <c r="CX55" s="173">
        <f t="shared" si="104"/>
        <v>0.27923295118912073</v>
      </c>
      <c r="CY55" s="203"/>
    </row>
    <row r="56" spans="1:103" ht="15.6" customHeight="1" x14ac:dyDescent="0.3">
      <c r="A56" s="179">
        <v>2008</v>
      </c>
      <c r="B56" s="265">
        <v>15013577.680749999</v>
      </c>
      <c r="C56" s="265">
        <v>10350201.68475</v>
      </c>
      <c r="D56" s="265">
        <v>1760126.7859999998</v>
      </c>
      <c r="E56" s="265">
        <v>3419587.3760000002</v>
      </c>
      <c r="F56" s="265">
        <v>124441.39074999999</v>
      </c>
      <c r="G56" s="265">
        <v>4016293.8190000001</v>
      </c>
      <c r="H56" s="265">
        <v>4723162.2552500004</v>
      </c>
      <c r="I56" s="266"/>
      <c r="J56" s="197"/>
      <c r="AE56" s="211"/>
      <c r="AN56" s="211"/>
      <c r="BI56" s="198"/>
      <c r="CF56" s="199"/>
      <c r="CG56" s="177"/>
      <c r="CH56" s="199"/>
      <c r="CI56" s="199"/>
      <c r="CJ56" s="199"/>
      <c r="CK56" s="199"/>
      <c r="CL56" s="199"/>
      <c r="CM56" s="199"/>
      <c r="CN56" s="200"/>
      <c r="CO56" s="200"/>
      <c r="CP56" s="417" t="s">
        <v>227</v>
      </c>
      <c r="CQ56" s="417"/>
      <c r="CR56" s="417"/>
      <c r="CS56" s="201">
        <f>AVERAGE(CS5:CS55)</f>
        <v>0.66771808868132754</v>
      </c>
      <c r="CT56" s="201">
        <f t="shared" ref="CT56:CX56" si="117">AVERAGE(CT5:CT55)</f>
        <v>0.11921171128589435</v>
      </c>
      <c r="CU56" s="201">
        <f t="shared" si="117"/>
        <v>0.2038322083931669</v>
      </c>
      <c r="CV56" s="201">
        <f t="shared" si="117"/>
        <v>2.2466207467959097E-2</v>
      </c>
      <c r="CW56" s="201">
        <f t="shared" si="117"/>
        <v>0.12158319475932965</v>
      </c>
      <c r="CX56" s="201">
        <f t="shared" si="117"/>
        <v>0.13481141058767762</v>
      </c>
      <c r="CY56" s="201"/>
    </row>
    <row r="57" spans="1:103" x14ac:dyDescent="0.3">
      <c r="A57" s="179">
        <v>2009</v>
      </c>
      <c r="B57" s="265">
        <v>14219998.379000001</v>
      </c>
      <c r="C57" s="265">
        <v>9703198.1500000004</v>
      </c>
      <c r="D57" s="265">
        <v>1811864.503</v>
      </c>
      <c r="E57" s="265">
        <v>3020564.9330000002</v>
      </c>
      <c r="F57" s="265">
        <v>102785.98625</v>
      </c>
      <c r="G57" s="265">
        <v>3580327.2457500002</v>
      </c>
      <c r="H57" s="265">
        <v>3969865.7970000003</v>
      </c>
      <c r="AN57" s="211"/>
      <c r="CF57" s="177"/>
      <c r="CG57" s="177"/>
      <c r="CH57" s="177"/>
      <c r="CI57" s="177"/>
      <c r="CJ57" s="177"/>
      <c r="CK57" s="177"/>
      <c r="CL57" s="177"/>
      <c r="CM57" s="177"/>
      <c r="CP57" s="418"/>
      <c r="CQ57" s="418"/>
      <c r="CR57" s="418"/>
      <c r="CS57" s="201">
        <f t="shared" ref="CS57:CX57" si="118">AVERAGE(AG5:AG55)</f>
        <v>0.66268778460994127</v>
      </c>
      <c r="CT57" s="201">
        <f t="shared" si="118"/>
        <v>0.10613183614015501</v>
      </c>
      <c r="CU57" s="201">
        <f t="shared" si="118"/>
        <v>0.19801415190167435</v>
      </c>
      <c r="CV57" s="201">
        <f t="shared" si="118"/>
        <v>2.9468334296775169E-2</v>
      </c>
      <c r="CW57" s="201">
        <f t="shared" si="118"/>
        <v>0.1503755696456115</v>
      </c>
      <c r="CX57" s="201">
        <f t="shared" si="118"/>
        <v>0.15238435621863824</v>
      </c>
      <c r="CY57" s="201"/>
    </row>
    <row r="58" spans="1:103" x14ac:dyDescent="0.3">
      <c r="A58" s="191">
        <v>2010</v>
      </c>
      <c r="B58" s="267">
        <v>14947794.696</v>
      </c>
      <c r="C58" s="267">
        <v>10051695.984999999</v>
      </c>
      <c r="D58" s="267">
        <v>1853233.21875</v>
      </c>
      <c r="E58" s="267">
        <v>3162931.1809999999</v>
      </c>
      <c r="F58" s="267">
        <v>172381.68900000001</v>
      </c>
      <c r="G58" s="267">
        <v>4380974.6579999998</v>
      </c>
      <c r="H58" s="267">
        <v>4646938.7479999997</v>
      </c>
      <c r="CP58" s="418"/>
      <c r="CQ58" s="418"/>
      <c r="CR58" s="418"/>
    </row>
    <row r="59" spans="1:103" x14ac:dyDescent="0.3">
      <c r="I59" s="174"/>
      <c r="J59" s="174"/>
      <c r="K59" s="174"/>
      <c r="L59" s="174"/>
      <c r="M59" s="174"/>
      <c r="N59" s="174"/>
      <c r="O59" s="174"/>
      <c r="P59" s="174"/>
      <c r="CP59" s="418"/>
      <c r="CQ59" s="418"/>
      <c r="CR59" s="418"/>
      <c r="CS59" s="170"/>
      <c r="CT59" s="170"/>
      <c r="CU59" s="170"/>
      <c r="CV59" s="170"/>
      <c r="CW59" s="170"/>
      <c r="CX59" s="170"/>
    </row>
    <row r="61" spans="1:103" x14ac:dyDescent="0.3">
      <c r="C61" s="174"/>
      <c r="D61" s="174"/>
      <c r="E61" s="174"/>
      <c r="F61" s="174"/>
      <c r="G61" s="174"/>
      <c r="H61" s="174"/>
    </row>
  </sheetData>
  <mergeCells count="100">
    <mergeCell ref="CX2:CX4"/>
    <mergeCell ref="CR2:CR4"/>
    <mergeCell ref="CS2:CS4"/>
    <mergeCell ref="CT2:CT4"/>
    <mergeCell ref="CU2:CU4"/>
    <mergeCell ref="CV2:CV4"/>
    <mergeCell ref="CW2:CW4"/>
    <mergeCell ref="CQ2:CQ4"/>
    <mergeCell ref="CC2:CC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P2:CP4"/>
    <mergeCell ref="CB2:CB4"/>
    <mergeCell ref="BP2:BP4"/>
    <mergeCell ref="BQ2:BQ4"/>
    <mergeCell ref="BR2:BR4"/>
    <mergeCell ref="BS2:BS4"/>
    <mergeCell ref="BU2:BU4"/>
    <mergeCell ref="BV2:BV4"/>
    <mergeCell ref="BW2:BW4"/>
    <mergeCell ref="BX2:BX4"/>
    <mergeCell ref="BY2:BY4"/>
    <mergeCell ref="BZ2:BZ4"/>
    <mergeCell ref="CA2:CA4"/>
    <mergeCell ref="AY2:AY4"/>
    <mergeCell ref="AZ2:AZ4"/>
    <mergeCell ref="BA2:BA4"/>
    <mergeCell ref="BO2:BO4"/>
    <mergeCell ref="BC2:BC4"/>
    <mergeCell ref="BD2:BD4"/>
    <mergeCell ref="BE2:BE4"/>
    <mergeCell ref="BF2:BF4"/>
    <mergeCell ref="BG2:BG4"/>
    <mergeCell ref="BI2:BI4"/>
    <mergeCell ref="BJ2:BJ4"/>
    <mergeCell ref="BK2:BK4"/>
    <mergeCell ref="BL2:BL4"/>
    <mergeCell ref="BM2:BM4"/>
    <mergeCell ref="BN2:BN4"/>
    <mergeCell ref="AH2:AH4"/>
    <mergeCell ref="AI2:AI4"/>
    <mergeCell ref="AJ2:AJ4"/>
    <mergeCell ref="AK2:AK4"/>
    <mergeCell ref="AL2:AL4"/>
    <mergeCell ref="X2:X4"/>
    <mergeCell ref="Y2:Y4"/>
    <mergeCell ref="N2:N4"/>
    <mergeCell ref="O2:O4"/>
    <mergeCell ref="P2:P4"/>
    <mergeCell ref="Q2:Q4"/>
    <mergeCell ref="R2:R4"/>
    <mergeCell ref="H2:H4"/>
    <mergeCell ref="J2:J4"/>
    <mergeCell ref="K2:K4"/>
    <mergeCell ref="L2:L4"/>
    <mergeCell ref="M2:M4"/>
    <mergeCell ref="A2:A4"/>
    <mergeCell ref="B2:B4"/>
    <mergeCell ref="C2:C4"/>
    <mergeCell ref="D2:D4"/>
    <mergeCell ref="E2:E4"/>
    <mergeCell ref="U1:AB1"/>
    <mergeCell ref="B1:H1"/>
    <mergeCell ref="AC2:AC4"/>
    <mergeCell ref="AO2:AO4"/>
    <mergeCell ref="AP2:AP4"/>
    <mergeCell ref="AN2:AN4"/>
    <mergeCell ref="AN1:AU1"/>
    <mergeCell ref="AA2:AA4"/>
    <mergeCell ref="AB2:AB4"/>
    <mergeCell ref="V2:V4"/>
    <mergeCell ref="F2:F4"/>
    <mergeCell ref="T2:T4"/>
    <mergeCell ref="U2:U4"/>
    <mergeCell ref="W2:W4"/>
    <mergeCell ref="Z2:Z4"/>
    <mergeCell ref="G2:G4"/>
    <mergeCell ref="AY1:BG1"/>
    <mergeCell ref="CE1:CL1"/>
    <mergeCell ref="AE1:AL1"/>
    <mergeCell ref="CP1:CW1"/>
    <mergeCell ref="CP56:CR59"/>
    <mergeCell ref="AQ2:AQ4"/>
    <mergeCell ref="AR2:AR4"/>
    <mergeCell ref="AS2:AS4"/>
    <mergeCell ref="AT2:AT4"/>
    <mergeCell ref="AU2:AU4"/>
    <mergeCell ref="AV2:AV4"/>
    <mergeCell ref="AW2:AW4"/>
    <mergeCell ref="BB2:BB4"/>
    <mergeCell ref="AE2:AE4"/>
    <mergeCell ref="AF2:AF4"/>
    <mergeCell ref="AG2:AG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405"/>
  <sheetViews>
    <sheetView tabSelected="1" zoomScaleNormal="100" workbookViewId="0">
      <pane xSplit="1" ySplit="3" topLeftCell="AR4" activePane="bottomRight" state="frozen"/>
      <selection pane="topRight" activeCell="B1" sqref="B1"/>
      <selection pane="bottomLeft" activeCell="A4" sqref="A4"/>
      <selection pane="bottomRight" activeCell="BA173" sqref="BA173"/>
    </sheetView>
  </sheetViews>
  <sheetFormatPr baseColWidth="10" defaultColWidth="10.88671875" defaultRowHeight="13.2" x14ac:dyDescent="0.25"/>
  <cols>
    <col min="1" max="1" width="11" style="274" bestFit="1" customWidth="1"/>
    <col min="2" max="2" width="11" style="274" customWidth="1"/>
    <col min="3" max="3" width="10" style="274" customWidth="1"/>
    <col min="4" max="4" width="11.6640625" style="274" customWidth="1"/>
    <col min="5" max="5" width="11.109375" style="274" customWidth="1"/>
    <col min="6" max="6" width="13.109375" style="274" customWidth="1"/>
    <col min="7" max="7" width="14.6640625" style="274" customWidth="1"/>
    <col min="8" max="8" width="15.109375" style="274" customWidth="1"/>
    <col min="9" max="10" width="14.109375" style="274" customWidth="1"/>
    <col min="11" max="11" width="12.5546875" style="274" customWidth="1"/>
    <col min="12" max="13" width="11" style="274" customWidth="1"/>
    <col min="14" max="22" width="12" style="274" customWidth="1"/>
    <col min="23" max="23" width="13.33203125" style="274" customWidth="1"/>
    <col min="24" max="24" width="14" style="274" customWidth="1"/>
    <col min="25" max="25" width="14.33203125" style="274" customWidth="1"/>
    <col min="26" max="27" width="12" style="274" customWidth="1"/>
    <col min="28" max="28" width="12.77734375" style="274" customWidth="1"/>
    <col min="29" max="30" width="12" style="274" customWidth="1"/>
    <col min="31" max="31" width="4.33203125" style="274" customWidth="1"/>
    <col min="32" max="32" width="11" style="274" bestFit="1" customWidth="1"/>
    <col min="33" max="33" width="11.6640625" style="274" bestFit="1" customWidth="1"/>
    <col min="34" max="34" width="11.109375" style="274" bestFit="1" customWidth="1"/>
    <col min="35" max="35" width="12.21875" style="274" customWidth="1"/>
    <col min="36" max="36" width="14.33203125" style="274" customWidth="1"/>
    <col min="37" max="37" width="13.5546875" style="274" customWidth="1"/>
    <col min="38" max="38" width="16.109375" style="274" customWidth="1"/>
    <col min="39" max="39" width="14.44140625" style="274" customWidth="1"/>
    <col min="40" max="40" width="12.77734375" style="274" customWidth="1"/>
    <col min="41" max="41" width="11.109375" style="274" bestFit="1" customWidth="1"/>
    <col min="42" max="42" width="12.6640625" style="274" customWidth="1"/>
    <col min="43" max="44" width="11" style="274" customWidth="1"/>
    <col min="45" max="45" width="12.77734375" style="274" customWidth="1"/>
    <col min="46" max="46" width="13.77734375" style="274" customWidth="1"/>
    <col min="47" max="47" width="12" style="274" customWidth="1"/>
    <col min="48" max="48" width="3.5546875" style="274" customWidth="1"/>
    <col min="49" max="49" width="18.88671875" style="274" customWidth="1"/>
    <col min="50" max="50" width="4.5546875" style="274" bestFit="1" customWidth="1"/>
    <col min="51" max="51" width="12" style="274" customWidth="1"/>
    <col min="52" max="52" width="11.5546875" style="274" customWidth="1"/>
    <col min="53" max="53" width="8.33203125" style="274" customWidth="1"/>
    <col min="54" max="54" width="12" style="274" customWidth="1"/>
    <col min="55" max="55" width="12.109375" style="274" customWidth="1"/>
    <col min="56" max="56" width="7" style="274" customWidth="1"/>
    <col min="57" max="57" width="25.109375" style="274" customWidth="1"/>
    <col min="58" max="58" width="12.44140625" style="274" bestFit="1" customWidth="1"/>
    <col min="59" max="59" width="13.44140625" style="274" bestFit="1" customWidth="1"/>
    <col min="60" max="60" width="3.5546875" style="274" customWidth="1"/>
    <col min="61" max="61" width="29.109375" style="274" customWidth="1"/>
    <col min="62" max="62" width="7.109375" style="274" bestFit="1" customWidth="1"/>
    <col min="63" max="63" width="9.44140625" style="274" customWidth="1"/>
    <col min="64" max="64" width="10.88671875" style="274"/>
    <col min="65" max="65" width="28.21875" style="274" customWidth="1"/>
    <col min="66" max="66" width="8.6640625" style="274" customWidth="1"/>
    <col min="67" max="67" width="9.33203125" style="274" customWidth="1"/>
    <col min="68" max="68" width="10.88671875" style="274"/>
    <col min="69" max="69" width="28" style="274" customWidth="1"/>
    <col min="70" max="70" width="9.77734375" style="274" customWidth="1"/>
    <col min="71" max="71" width="10.5546875" style="274" customWidth="1"/>
    <col min="72" max="72" width="4.33203125" style="274" customWidth="1"/>
    <col min="73" max="73" width="27.77734375" style="274" customWidth="1"/>
    <col min="74" max="74" width="13.33203125" style="274" customWidth="1"/>
    <col min="75" max="75" width="14.44140625" style="274" bestFit="1" customWidth="1"/>
    <col min="76" max="76" width="5.21875" style="274" customWidth="1"/>
    <col min="77" max="77" width="27.109375" style="274" customWidth="1"/>
    <col min="78" max="79" width="11.88671875" style="274" customWidth="1"/>
    <col min="80" max="80" width="5.44140625" style="274" customWidth="1"/>
    <col min="81" max="81" width="30.5546875" style="274" customWidth="1"/>
    <col min="82" max="83" width="12.21875" style="274" customWidth="1"/>
    <col min="84" max="84" width="4.5546875" style="274" customWidth="1"/>
    <col min="85" max="85" width="25.6640625" style="274" customWidth="1"/>
    <col min="86" max="86" width="12.21875" style="274" customWidth="1"/>
    <col min="87" max="87" width="12" style="274" customWidth="1"/>
    <col min="88" max="88" width="3.88671875" style="274" customWidth="1"/>
    <col min="89" max="89" width="27.44140625" style="274" customWidth="1"/>
    <col min="90" max="108" width="8.109375" style="274" bestFit="1" customWidth="1"/>
    <col min="109" max="109" width="9" style="274" customWidth="1"/>
    <col min="110" max="110" width="9.109375" style="274" customWidth="1"/>
    <col min="111" max="112" width="9.21875" style="274" customWidth="1"/>
    <col min="113" max="113" width="8.6640625" style="274" customWidth="1"/>
    <col min="114" max="16384" width="10.88671875" style="274"/>
  </cols>
  <sheetData>
    <row r="1" spans="1:119" ht="15.75" customHeight="1" x14ac:dyDescent="0.25">
      <c r="A1" s="426" t="s">
        <v>9</v>
      </c>
      <c r="B1" s="426" t="s">
        <v>249</v>
      </c>
      <c r="C1" s="426" t="s">
        <v>250</v>
      </c>
      <c r="D1" s="426" t="s">
        <v>251</v>
      </c>
      <c r="E1" s="426" t="s">
        <v>252</v>
      </c>
      <c r="F1" s="426" t="s">
        <v>253</v>
      </c>
      <c r="G1" s="426" t="s">
        <v>254</v>
      </c>
      <c r="H1" s="426" t="s">
        <v>255</v>
      </c>
      <c r="I1" s="426" t="s">
        <v>256</v>
      </c>
      <c r="J1" s="426" t="s">
        <v>257</v>
      </c>
      <c r="K1" s="426" t="s">
        <v>258</v>
      </c>
      <c r="L1" s="426" t="s">
        <v>259</v>
      </c>
      <c r="M1" s="426" t="s">
        <v>131</v>
      </c>
      <c r="N1" s="426" t="s">
        <v>260</v>
      </c>
      <c r="O1" s="426" t="s">
        <v>261</v>
      </c>
      <c r="P1" s="426" t="s">
        <v>262</v>
      </c>
      <c r="Q1" s="273"/>
      <c r="R1" s="426" t="s">
        <v>9</v>
      </c>
      <c r="S1" s="426" t="s">
        <v>249</v>
      </c>
      <c r="T1" s="426" t="s">
        <v>250</v>
      </c>
      <c r="U1" s="426" t="s">
        <v>251</v>
      </c>
      <c r="V1" s="426" t="s">
        <v>252</v>
      </c>
      <c r="W1" s="426" t="s">
        <v>253</v>
      </c>
      <c r="X1" s="426" t="s">
        <v>254</v>
      </c>
      <c r="Y1" s="426" t="s">
        <v>255</v>
      </c>
      <c r="Z1" s="426" t="s">
        <v>256</v>
      </c>
      <c r="AA1" s="426" t="s">
        <v>257</v>
      </c>
      <c r="AB1" s="426" t="s">
        <v>258</v>
      </c>
      <c r="AC1" s="426" t="s">
        <v>259</v>
      </c>
      <c r="AD1" s="426" t="s">
        <v>131</v>
      </c>
      <c r="AF1" s="426" t="s">
        <v>9</v>
      </c>
      <c r="AG1" s="426" t="s">
        <v>249</v>
      </c>
      <c r="AH1" s="426" t="s">
        <v>250</v>
      </c>
      <c r="AI1" s="426" t="s">
        <v>251</v>
      </c>
      <c r="AJ1" s="426" t="s">
        <v>252</v>
      </c>
      <c r="AK1" s="426" t="s">
        <v>253</v>
      </c>
      <c r="AL1" s="426" t="s">
        <v>254</v>
      </c>
      <c r="AM1" s="426" t="s">
        <v>255</v>
      </c>
      <c r="AN1" s="426" t="s">
        <v>256</v>
      </c>
      <c r="AO1" s="426" t="s">
        <v>257</v>
      </c>
      <c r="AP1" s="426" t="s">
        <v>258</v>
      </c>
      <c r="AQ1" s="426" t="s">
        <v>259</v>
      </c>
      <c r="AR1" s="426" t="s">
        <v>131</v>
      </c>
      <c r="AS1" s="426" t="s">
        <v>260</v>
      </c>
      <c r="AT1" s="426" t="s">
        <v>261</v>
      </c>
      <c r="AU1" s="426" t="s">
        <v>262</v>
      </c>
      <c r="AW1" s="275"/>
      <c r="AX1" s="275"/>
      <c r="AY1" s="275"/>
      <c r="AZ1" s="275"/>
      <c r="BA1" s="275"/>
      <c r="BB1" s="276"/>
      <c r="BC1" s="276"/>
      <c r="BE1" s="277"/>
      <c r="BF1" s="277"/>
      <c r="BG1" s="277"/>
      <c r="DF1" s="278"/>
      <c r="DJ1" s="279"/>
      <c r="DK1" s="279"/>
      <c r="DL1" s="279"/>
      <c r="DM1" s="279"/>
      <c r="DN1" s="279"/>
      <c r="DO1" s="279"/>
    </row>
    <row r="2" spans="1:119" x14ac:dyDescent="0.25">
      <c r="A2" s="427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273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F2" s="427"/>
      <c r="AG2" s="427"/>
      <c r="AH2" s="427"/>
      <c r="AI2" s="427"/>
      <c r="AJ2" s="427"/>
      <c r="AK2" s="427"/>
      <c r="AL2" s="427"/>
      <c r="AM2" s="427"/>
      <c r="AN2" s="427"/>
      <c r="AO2" s="427"/>
      <c r="AP2" s="427"/>
      <c r="AQ2" s="427"/>
      <c r="AR2" s="427"/>
      <c r="AS2" s="427"/>
      <c r="AT2" s="427"/>
      <c r="AU2" s="427"/>
      <c r="AW2" s="433" t="s">
        <v>263</v>
      </c>
      <c r="AX2" s="434" t="s">
        <v>264</v>
      </c>
      <c r="AY2" s="434"/>
      <c r="AZ2" s="434"/>
      <c r="BA2" s="435" t="s">
        <v>265</v>
      </c>
      <c r="BB2" s="435"/>
      <c r="BC2" s="435"/>
      <c r="BD2" s="278"/>
      <c r="BE2" s="280" t="s">
        <v>266</v>
      </c>
      <c r="BF2" s="281"/>
      <c r="BG2" s="281"/>
      <c r="BH2" s="278"/>
      <c r="BI2" s="280" t="s">
        <v>267</v>
      </c>
      <c r="BJ2" s="278"/>
      <c r="BM2" s="280" t="s">
        <v>268</v>
      </c>
      <c r="BN2" s="278"/>
      <c r="BQ2" s="280" t="s">
        <v>269</v>
      </c>
      <c r="BR2" s="278"/>
      <c r="BU2" s="280" t="s">
        <v>270</v>
      </c>
      <c r="BW2" s="280"/>
      <c r="BY2" s="280" t="s">
        <v>271</v>
      </c>
      <c r="CC2" s="280" t="s">
        <v>272</v>
      </c>
      <c r="CD2" s="280"/>
      <c r="CE2" s="280"/>
      <c r="CF2" s="280"/>
      <c r="CG2" s="280" t="s">
        <v>273</v>
      </c>
      <c r="CH2" s="280"/>
      <c r="CI2" s="280"/>
      <c r="CJ2" s="280"/>
      <c r="CK2" s="280" t="s">
        <v>274</v>
      </c>
      <c r="DF2" s="278"/>
      <c r="DJ2" s="279"/>
      <c r="DK2" s="279"/>
      <c r="DL2" s="279"/>
      <c r="DM2" s="279"/>
      <c r="DN2" s="279"/>
      <c r="DO2" s="279"/>
    </row>
    <row r="3" spans="1:119" ht="13.8" thickBot="1" x14ac:dyDescent="0.3">
      <c r="A3" s="428"/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273"/>
      <c r="R3" s="428"/>
      <c r="S3" s="428"/>
      <c r="T3" s="428"/>
      <c r="U3" s="428"/>
      <c r="V3" s="428"/>
      <c r="W3" s="428"/>
      <c r="X3" s="428"/>
      <c r="Y3" s="428"/>
      <c r="Z3" s="428"/>
      <c r="AA3" s="428"/>
      <c r="AB3" s="428"/>
      <c r="AC3" s="428"/>
      <c r="AD3" s="428"/>
      <c r="AF3" s="428"/>
      <c r="AG3" s="428"/>
      <c r="AH3" s="428"/>
      <c r="AI3" s="428"/>
      <c r="AJ3" s="428"/>
      <c r="AK3" s="428"/>
      <c r="AL3" s="428"/>
      <c r="AM3" s="428"/>
      <c r="AN3" s="428"/>
      <c r="AO3" s="428"/>
      <c r="AP3" s="428"/>
      <c r="AQ3" s="428"/>
      <c r="AR3" s="428"/>
      <c r="AS3" s="428"/>
      <c r="AT3" s="428"/>
      <c r="AU3" s="428"/>
      <c r="AW3" s="434"/>
      <c r="AX3" s="282" t="s">
        <v>275</v>
      </c>
      <c r="AY3" s="282" t="s">
        <v>276</v>
      </c>
      <c r="AZ3" s="282" t="s">
        <v>277</v>
      </c>
      <c r="BA3" s="283" t="s">
        <v>275</v>
      </c>
      <c r="BB3" s="283" t="s">
        <v>276</v>
      </c>
      <c r="BC3" s="283" t="s">
        <v>277</v>
      </c>
      <c r="BD3" s="284"/>
      <c r="BE3" s="285"/>
      <c r="BF3" s="286">
        <v>1921</v>
      </c>
      <c r="BG3" s="286">
        <v>1930</v>
      </c>
      <c r="BH3" s="284"/>
      <c r="BI3" s="285"/>
      <c r="BJ3" s="286">
        <v>1930</v>
      </c>
      <c r="BK3" s="286">
        <v>1940</v>
      </c>
      <c r="BM3" s="285"/>
      <c r="BN3" s="286">
        <v>1940</v>
      </c>
      <c r="BO3" s="286">
        <v>1950</v>
      </c>
      <c r="BQ3" s="285"/>
      <c r="BR3" s="286">
        <v>1950</v>
      </c>
      <c r="BS3" s="286">
        <v>1960</v>
      </c>
      <c r="BT3" s="287"/>
      <c r="BU3" s="288"/>
      <c r="BV3" s="286">
        <v>1960</v>
      </c>
      <c r="BW3" s="286">
        <v>1970</v>
      </c>
      <c r="BX3" s="278"/>
      <c r="BY3" s="288"/>
      <c r="BZ3" s="286">
        <v>1970</v>
      </c>
      <c r="CA3" s="288">
        <v>1980</v>
      </c>
      <c r="CB3" s="288"/>
      <c r="CC3" s="288"/>
      <c r="CD3" s="288">
        <v>1980</v>
      </c>
      <c r="CE3" s="288">
        <v>1990</v>
      </c>
      <c r="CF3" s="288"/>
      <c r="CG3" s="288"/>
      <c r="CH3" s="288">
        <v>1990</v>
      </c>
      <c r="CI3" s="288">
        <v>2000</v>
      </c>
      <c r="CJ3" s="288"/>
      <c r="CK3" s="288"/>
      <c r="CL3" s="288">
        <v>1981</v>
      </c>
      <c r="CM3" s="288">
        <v>1982</v>
      </c>
      <c r="CN3" s="288">
        <v>1983</v>
      </c>
      <c r="CO3" s="288">
        <v>1984</v>
      </c>
      <c r="CP3" s="288">
        <v>1985</v>
      </c>
      <c r="CQ3" s="288">
        <v>1986</v>
      </c>
      <c r="CR3" s="288">
        <v>1987</v>
      </c>
      <c r="CS3" s="288">
        <v>1988</v>
      </c>
      <c r="CT3" s="288">
        <v>1989</v>
      </c>
      <c r="CU3" s="288">
        <v>1990</v>
      </c>
      <c r="CV3" s="288">
        <v>1991</v>
      </c>
      <c r="CW3" s="288">
        <v>1992</v>
      </c>
      <c r="CX3" s="288">
        <v>1993</v>
      </c>
      <c r="CY3" s="288">
        <v>1994</v>
      </c>
      <c r="CZ3" s="288">
        <v>1995</v>
      </c>
      <c r="DA3" s="288">
        <v>1996</v>
      </c>
      <c r="DB3" s="288">
        <v>1997</v>
      </c>
      <c r="DC3" s="288">
        <v>1998</v>
      </c>
      <c r="DD3" s="288">
        <v>1999</v>
      </c>
      <c r="DE3" s="288">
        <v>2000</v>
      </c>
      <c r="DF3" s="288">
        <v>2001</v>
      </c>
      <c r="DG3" s="288">
        <v>2002</v>
      </c>
      <c r="DH3" s="288">
        <v>2003</v>
      </c>
      <c r="DI3" s="288">
        <v>2004</v>
      </c>
      <c r="DJ3" s="289"/>
      <c r="DK3" s="289"/>
      <c r="DL3" s="289"/>
      <c r="DM3" s="289"/>
      <c r="DN3" s="289"/>
      <c r="DO3" s="289"/>
    </row>
    <row r="4" spans="1:119" ht="13.8" thickTop="1" x14ac:dyDescent="0.25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F4" s="290"/>
      <c r="AG4" s="290"/>
      <c r="AH4" s="290"/>
      <c r="AI4" s="290"/>
      <c r="AJ4" s="290"/>
      <c r="AK4" s="290"/>
      <c r="AL4" s="290"/>
      <c r="AM4" s="290"/>
      <c r="AN4" s="290"/>
      <c r="AO4" s="290"/>
      <c r="AP4" s="290"/>
      <c r="AQ4" s="290"/>
      <c r="AR4" s="290"/>
      <c r="AS4" s="290"/>
      <c r="AT4" s="290"/>
      <c r="AU4" s="290"/>
      <c r="AW4" s="291" t="s">
        <v>278</v>
      </c>
      <c r="AX4" s="292">
        <f>(((B20/B5)^(1/15))-1)*100</f>
        <v>2.8572625565877363</v>
      </c>
      <c r="AY4" s="293">
        <f>AY5+AY6+AY11+AY15</f>
        <v>1</v>
      </c>
      <c r="AZ4" s="294">
        <f>AZ5+AZ6+AZ11+AZ15</f>
        <v>2.890615293102468</v>
      </c>
      <c r="BA4" s="292">
        <f>(((B$30/B$20)^(1/10))-1)*100</f>
        <v>0.57305946764558691</v>
      </c>
      <c r="BB4" s="293">
        <f>AVERAGE(AG$20:AG$30)</f>
        <v>1</v>
      </c>
      <c r="BC4" s="293">
        <f t="shared" ref="BC4:BC14" si="0">BB4*BA4</f>
        <v>0.57305946764558691</v>
      </c>
      <c r="BD4" s="278"/>
      <c r="BE4" s="280" t="s">
        <v>279</v>
      </c>
      <c r="BF4" s="281"/>
      <c r="BG4" s="295"/>
      <c r="BH4" s="278"/>
      <c r="BI4" s="280" t="s">
        <v>279</v>
      </c>
      <c r="BJ4" s="295"/>
      <c r="BK4" s="281"/>
      <c r="BM4" s="280" t="s">
        <v>279</v>
      </c>
      <c r="BN4" s="295"/>
      <c r="BO4" s="281"/>
      <c r="BQ4" s="280" t="s">
        <v>279</v>
      </c>
      <c r="BR4" s="281"/>
      <c r="BS4" s="295"/>
      <c r="BT4" s="295"/>
      <c r="BU4" s="280" t="s">
        <v>279</v>
      </c>
      <c r="BV4" s="295"/>
      <c r="BW4" s="281"/>
      <c r="BX4" s="278"/>
      <c r="BY4" s="280" t="s">
        <v>279</v>
      </c>
      <c r="BZ4" s="281"/>
      <c r="CA4" s="280"/>
      <c r="CB4" s="280"/>
      <c r="CC4" s="280" t="s">
        <v>279</v>
      </c>
      <c r="CD4" s="280"/>
      <c r="CE4" s="280"/>
      <c r="CF4" s="280"/>
      <c r="CG4" s="280" t="s">
        <v>279</v>
      </c>
      <c r="CH4" s="280"/>
      <c r="CI4" s="280"/>
      <c r="CJ4" s="280"/>
      <c r="CK4" s="280" t="s">
        <v>279</v>
      </c>
      <c r="CL4" s="280"/>
      <c r="CM4" s="280"/>
      <c r="CN4" s="280"/>
      <c r="CO4" s="280"/>
      <c r="CP4" s="280"/>
      <c r="CQ4" s="280"/>
      <c r="CR4" s="280"/>
      <c r="CS4" s="280"/>
      <c r="CT4" s="280"/>
      <c r="CU4" s="280"/>
      <c r="CV4" s="280"/>
      <c r="CW4" s="280"/>
      <c r="CX4" s="280"/>
      <c r="CY4" s="280"/>
      <c r="CZ4" s="280"/>
      <c r="DA4" s="280"/>
      <c r="DB4" s="280"/>
      <c r="DC4" s="280"/>
      <c r="DD4" s="280"/>
      <c r="DE4" s="280"/>
      <c r="DF4" s="296"/>
      <c r="DG4" s="280"/>
      <c r="DH4" s="280"/>
      <c r="DI4" s="280"/>
      <c r="DJ4" s="279"/>
      <c r="DK4" s="297"/>
      <c r="DL4" s="297"/>
      <c r="DM4" s="297"/>
      <c r="DN4" s="297"/>
      <c r="DO4" s="279"/>
    </row>
    <row r="5" spans="1:119" x14ac:dyDescent="0.25">
      <c r="A5" s="284">
        <v>1895</v>
      </c>
      <c r="B5" s="298">
        <v>10521.254553802351</v>
      </c>
      <c r="C5" s="298">
        <f>$B5*AH5</f>
        <v>3058.712221523635</v>
      </c>
      <c r="D5" s="298">
        <f>$B5*AI5</f>
        <v>1262.3256787240398</v>
      </c>
      <c r="E5" s="298">
        <f t="shared" ref="E5:L36" si="1">$B5*AJ5</f>
        <v>318.90332936186269</v>
      </c>
      <c r="F5" s="298">
        <f t="shared" si="1"/>
        <v>3.5774411947644853</v>
      </c>
      <c r="G5" s="298">
        <f t="shared" si="1"/>
        <v>109.36748795422857</v>
      </c>
      <c r="H5" s="298">
        <f t="shared" si="1"/>
        <v>830.47742021318413</v>
      </c>
      <c r="I5" s="298">
        <f t="shared" si="1"/>
        <v>6200.2166535546767</v>
      </c>
      <c r="J5" s="298">
        <f t="shared" si="1"/>
        <v>3225.3187685940952</v>
      </c>
      <c r="K5" s="298">
        <f t="shared" si="1"/>
        <v>136.96489145669744</v>
      </c>
      <c r="L5" s="298">
        <f t="shared" si="1"/>
        <v>2837.9329935038841</v>
      </c>
      <c r="M5" s="298">
        <v>0</v>
      </c>
      <c r="N5" s="299">
        <f t="shared" ref="N5:N68" si="2">M5+C5+D5+I5-B5</f>
        <v>0</v>
      </c>
      <c r="O5" s="299">
        <f t="shared" ref="O5:O68" si="3">D5-E5-F5-G5-H5</f>
        <v>0</v>
      </c>
      <c r="P5" s="299">
        <f t="shared" ref="P5:P68" si="4">I5-J5-K5-L5</f>
        <v>0</v>
      </c>
      <c r="Q5" s="300"/>
      <c r="R5" s="284">
        <v>1895</v>
      </c>
      <c r="S5" s="301" t="s">
        <v>2</v>
      </c>
      <c r="T5" s="301" t="s">
        <v>2</v>
      </c>
      <c r="U5" s="301" t="s">
        <v>2</v>
      </c>
      <c r="V5" s="301" t="s">
        <v>2</v>
      </c>
      <c r="W5" s="301" t="s">
        <v>2</v>
      </c>
      <c r="X5" s="301" t="s">
        <v>2</v>
      </c>
      <c r="Y5" s="301" t="s">
        <v>2</v>
      </c>
      <c r="Z5" s="301" t="s">
        <v>2</v>
      </c>
      <c r="AA5" s="301" t="s">
        <v>2</v>
      </c>
      <c r="AB5" s="301" t="s">
        <v>2</v>
      </c>
      <c r="AC5" s="301" t="s">
        <v>2</v>
      </c>
      <c r="AD5" s="301" t="s">
        <v>2</v>
      </c>
      <c r="AF5" s="284">
        <v>1895</v>
      </c>
      <c r="AG5" s="302">
        <v>1</v>
      </c>
      <c r="AH5" s="302">
        <v>0.29071744304658281</v>
      </c>
      <c r="AI5" s="302">
        <v>0.11997862728906591</v>
      </c>
      <c r="AJ5" s="302">
        <v>3.0310390051974546E-2</v>
      </c>
      <c r="AK5" s="302">
        <v>3.4002040122407346E-4</v>
      </c>
      <c r="AL5" s="302">
        <v>1.0394909408850246E-2</v>
      </c>
      <c r="AM5" s="303">
        <v>7.8933307427017055E-2</v>
      </c>
      <c r="AN5" s="302">
        <v>0.5893039296643513</v>
      </c>
      <c r="AO5" s="302">
        <v>0.30655267887501819</v>
      </c>
      <c r="AP5" s="302">
        <v>1.3017923932578812E-2</v>
      </c>
      <c r="AQ5" s="302">
        <v>0.26973332685675427</v>
      </c>
      <c r="AR5" s="304">
        <v>0</v>
      </c>
      <c r="AS5" s="299">
        <f t="shared" ref="AS5:AS68" si="5">AR5+AH5+AI5+AN5-AG5</f>
        <v>0</v>
      </c>
      <c r="AT5" s="299">
        <f t="shared" ref="AT5:AT68" si="6">AI5-AJ5-AK5-AL5-AM5</f>
        <v>0</v>
      </c>
      <c r="AU5" s="299">
        <f t="shared" ref="AU5:AU68" si="7">AN5-AO5-AP5-AQ5</f>
        <v>0</v>
      </c>
      <c r="AW5" s="291" t="s">
        <v>250</v>
      </c>
      <c r="AX5" s="292">
        <f>(((C20/C5)^(1/15))-1)*100</f>
        <v>1.490622977963274</v>
      </c>
      <c r="AY5" s="293">
        <f>AVERAGE(AH5:AH20)</f>
        <v>0.25576460308402305</v>
      </c>
      <c r="AZ5" s="293">
        <f t="shared" ref="AZ5:AZ15" si="8">AY5*AX5</f>
        <v>0.38124859430670122</v>
      </c>
      <c r="BA5" s="292">
        <f>(((C$30/C$20)^(1/10))-1)*100</f>
        <v>-5.3935059163112697E-2</v>
      </c>
      <c r="BB5" s="293">
        <f>AVERAGE(AH$20:AH$30)</f>
        <v>0.23059004261127461</v>
      </c>
      <c r="BC5" s="293">
        <f t="shared" si="0"/>
        <v>-1.2436887590663774E-2</v>
      </c>
      <c r="BD5" s="305"/>
      <c r="BE5" s="281" t="s">
        <v>280</v>
      </c>
      <c r="BF5" s="306">
        <v>17117.409612194355</v>
      </c>
      <c r="BG5" s="306">
        <f>PIB!E59</f>
        <v>17392.799261093609</v>
      </c>
      <c r="BH5" s="305"/>
      <c r="BI5" s="281" t="s">
        <v>280</v>
      </c>
      <c r="BJ5" s="306">
        <v>17392.799261093609</v>
      </c>
      <c r="BK5" s="306">
        <f>PIB!E69</f>
        <v>23633.162495291668</v>
      </c>
      <c r="BM5" s="281" t="s">
        <v>280</v>
      </c>
      <c r="BN5" s="306">
        <v>23633.162495291668</v>
      </c>
      <c r="BO5" s="306">
        <f>PIB!E79</f>
        <v>42163</v>
      </c>
      <c r="BQ5" s="281" t="s">
        <v>280</v>
      </c>
      <c r="BR5" s="306">
        <v>42163</v>
      </c>
      <c r="BS5" s="306">
        <f>PIB!E89</f>
        <v>76179.19701231776</v>
      </c>
      <c r="BT5" s="306"/>
      <c r="BU5" s="281" t="s">
        <v>280</v>
      </c>
      <c r="BV5" s="306">
        <v>76179.19701231776</v>
      </c>
      <c r="BW5" s="306">
        <f>PIB!E99</f>
        <v>142392.02134466922</v>
      </c>
      <c r="BX5" s="278"/>
      <c r="BY5" s="281" t="s">
        <v>280</v>
      </c>
      <c r="BZ5" s="306">
        <v>142392.02134466922</v>
      </c>
      <c r="CA5" s="307">
        <f>PIB!E109</f>
        <v>271922.68617905746</v>
      </c>
      <c r="CB5" s="307"/>
      <c r="CC5" s="281" t="s">
        <v>280</v>
      </c>
      <c r="CD5" s="307">
        <v>271922.68617905746</v>
      </c>
      <c r="CE5" s="306">
        <f>PIB!E119</f>
        <v>324400.21618301643</v>
      </c>
      <c r="CF5" s="281"/>
      <c r="CG5" s="281" t="s">
        <v>280</v>
      </c>
      <c r="CH5" s="306">
        <v>324400.21618301643</v>
      </c>
      <c r="CI5" s="306">
        <f>DE5</f>
        <v>460577.57904691488</v>
      </c>
      <c r="CJ5" s="281"/>
      <c r="CK5" s="281" t="s">
        <v>280</v>
      </c>
      <c r="CL5" s="307">
        <v>297988.76293936721</v>
      </c>
      <c r="CM5" s="307">
        <v>297841.00114181417</v>
      </c>
      <c r="CN5" s="307">
        <v>284068.45213205193</v>
      </c>
      <c r="CO5" s="307">
        <v>294048.9510504739</v>
      </c>
      <c r="CP5" s="307">
        <v>299692.38493799878</v>
      </c>
      <c r="CQ5" s="307">
        <v>287914.59436313692</v>
      </c>
      <c r="CR5" s="307">
        <v>293855.3182264223</v>
      </c>
      <c r="CS5" s="307">
        <v>297435.24363886326</v>
      </c>
      <c r="CT5" s="307">
        <v>308218.60591550416</v>
      </c>
      <c r="CU5" s="307">
        <v>324400.21618301643</v>
      </c>
      <c r="CV5" s="307">
        <v>337298.06050540583</v>
      </c>
      <c r="CW5" s="307">
        <v>349334.924776664</v>
      </c>
      <c r="CX5" s="307">
        <v>359350.35516477586</v>
      </c>
      <c r="CY5" s="307">
        <v>375140.6693354107</v>
      </c>
      <c r="CZ5" s="307">
        <v>352968.73176777369</v>
      </c>
      <c r="DA5" s="307">
        <v>374917.37638636393</v>
      </c>
      <c r="DB5" s="307">
        <v>401907.21398792195</v>
      </c>
      <c r="DC5" s="307">
        <v>426765.49240177014</v>
      </c>
      <c r="DD5" s="307">
        <v>438523.0114242991</v>
      </c>
      <c r="DE5" s="307">
        <v>460577.57904691488</v>
      </c>
      <c r="DF5" s="307">
        <v>458501.08689440496</v>
      </c>
      <c r="DG5" s="307">
        <v>457416.3283341279</v>
      </c>
      <c r="DH5" s="307">
        <v>462839.20413595025</v>
      </c>
      <c r="DI5" s="307">
        <v>479341.46300568461</v>
      </c>
      <c r="DJ5" s="308"/>
      <c r="DK5" s="308"/>
      <c r="DL5" s="308"/>
      <c r="DM5" s="308"/>
      <c r="DN5" s="308"/>
      <c r="DO5" s="308"/>
    </row>
    <row r="6" spans="1:119" x14ac:dyDescent="0.25">
      <c r="A6" s="284">
        <v>1896</v>
      </c>
      <c r="B6" s="298">
        <v>10846.749149396199</v>
      </c>
      <c r="C6" s="298">
        <f t="shared" ref="C6:K58" si="9">$B6*AH6</f>
        <v>3034.2917533525469</v>
      </c>
      <c r="D6" s="298">
        <f t="shared" si="9"/>
        <v>1391.8769510791501</v>
      </c>
      <c r="E6" s="298">
        <f t="shared" si="1"/>
        <v>323.9277267966022</v>
      </c>
      <c r="F6" s="298">
        <f t="shared" si="1"/>
        <v>3.0368224387181453</v>
      </c>
      <c r="G6" s="298">
        <f t="shared" si="1"/>
        <v>108.31333364761387</v>
      </c>
      <c r="H6" s="298">
        <f t="shared" si="1"/>
        <v>956.59906819621585</v>
      </c>
      <c r="I6" s="298">
        <f t="shared" si="1"/>
        <v>6420.5804449645011</v>
      </c>
      <c r="J6" s="298">
        <f t="shared" si="1"/>
        <v>3386.5631562438516</v>
      </c>
      <c r="K6" s="298">
        <f t="shared" si="1"/>
        <v>133.11405023047871</v>
      </c>
      <c r="L6" s="298">
        <f t="shared" si="1"/>
        <v>2900.9032384901711</v>
      </c>
      <c r="M6" s="298">
        <v>0</v>
      </c>
      <c r="N6" s="299">
        <f t="shared" si="2"/>
        <v>0</v>
      </c>
      <c r="O6" s="299">
        <f t="shared" si="3"/>
        <v>0</v>
      </c>
      <c r="P6" s="299">
        <f t="shared" si="4"/>
        <v>0</v>
      </c>
      <c r="Q6" s="300"/>
      <c r="R6" s="284">
        <v>1896</v>
      </c>
      <c r="S6" s="295">
        <f t="shared" ref="S6:AC29" si="10">((B6/B5)-1)*100</f>
        <v>3.0936861562408824</v>
      </c>
      <c r="T6" s="295">
        <f t="shared" si="10"/>
        <v>-0.79839051216539225</v>
      </c>
      <c r="U6" s="295">
        <f t="shared" si="10"/>
        <v>10.262903982596704</v>
      </c>
      <c r="V6" s="295">
        <f t="shared" si="10"/>
        <v>1.5755236688163476</v>
      </c>
      <c r="W6" s="295">
        <f t="shared" si="10"/>
        <v>-15.111883791060631</v>
      </c>
      <c r="X6" s="295">
        <f t="shared" si="10"/>
        <v>-0.96386442290405938</v>
      </c>
      <c r="Y6" s="295">
        <f t="shared" si="10"/>
        <v>15.18664384043773</v>
      </c>
      <c r="Z6" s="295">
        <f t="shared" si="10"/>
        <v>3.5541305041895122</v>
      </c>
      <c r="AA6" s="295">
        <f t="shared" si="10"/>
        <v>4.9993318248057195</v>
      </c>
      <c r="AB6" s="295">
        <f t="shared" si="10"/>
        <v>-2.811553519491683</v>
      </c>
      <c r="AC6" s="295">
        <f t="shared" si="10"/>
        <v>2.2188770887271891</v>
      </c>
      <c r="AD6" s="301" t="s">
        <v>2</v>
      </c>
      <c r="AF6" s="284">
        <v>1896</v>
      </c>
      <c r="AG6" s="302">
        <v>1</v>
      </c>
      <c r="AH6" s="302">
        <v>0.27974204174542522</v>
      </c>
      <c r="AI6" s="302">
        <v>0.1283220374979015</v>
      </c>
      <c r="AJ6" s="302">
        <v>2.9864037817693437E-2</v>
      </c>
      <c r="AK6" s="302">
        <v>2.7997535454087595E-4</v>
      </c>
      <c r="AL6" s="302">
        <v>9.9857876452912435E-3</v>
      </c>
      <c r="AM6" s="303">
        <v>8.8192236680375929E-2</v>
      </c>
      <c r="AN6" s="302">
        <v>0.59193592075667323</v>
      </c>
      <c r="AO6" s="302">
        <v>0.31221918287216682</v>
      </c>
      <c r="AP6" s="302">
        <v>1.2272253040708397E-2</v>
      </c>
      <c r="AQ6" s="302">
        <v>0.26744448484379807</v>
      </c>
      <c r="AR6" s="304">
        <v>0</v>
      </c>
      <c r="AS6" s="299">
        <f t="shared" si="5"/>
        <v>0</v>
      </c>
      <c r="AT6" s="299">
        <f t="shared" si="6"/>
        <v>0</v>
      </c>
      <c r="AU6" s="299">
        <f t="shared" si="7"/>
        <v>0</v>
      </c>
      <c r="AW6" s="291" t="s">
        <v>251</v>
      </c>
      <c r="AX6" s="292">
        <f>(((D20/D5)^(1/15))-1)*100</f>
        <v>5.3056546991359088</v>
      </c>
      <c r="AY6" s="293">
        <f>AVERAGE(AI5:AI20)</f>
        <v>0.15052328661546116</v>
      </c>
      <c r="AZ6" s="293">
        <f t="shared" si="8"/>
        <v>0.79862458296070271</v>
      </c>
      <c r="BA6" s="292">
        <f>(((D$30/D$20)^(1/10))-1)*100</f>
        <v>3.9984656073304814</v>
      </c>
      <c r="BB6" s="293">
        <f>AVERAGE(AI$20:AI$30)</f>
        <v>0.19875206156363004</v>
      </c>
      <c r="BC6" s="293">
        <f t="shared" si="0"/>
        <v>0.79470328254820521</v>
      </c>
      <c r="BD6" s="309"/>
      <c r="BE6" s="281" t="s">
        <v>281</v>
      </c>
      <c r="BF6" s="295">
        <v>4.8840000000000003</v>
      </c>
      <c r="BG6" s="295">
        <v>5.1509999999999998</v>
      </c>
      <c r="BH6" s="309"/>
      <c r="BI6" s="281" t="s">
        <v>281</v>
      </c>
      <c r="BJ6" s="295">
        <v>5.1509999999999998</v>
      </c>
      <c r="BK6" s="295">
        <v>5.8579999999999997</v>
      </c>
      <c r="BM6" s="281" t="s">
        <v>281</v>
      </c>
      <c r="BN6" s="295">
        <v>5.8579999999999997</v>
      </c>
      <c r="BO6" s="295">
        <v>8.6270000000000007</v>
      </c>
      <c r="BQ6" s="281" t="s">
        <v>281</v>
      </c>
      <c r="BR6" s="295">
        <v>8.6270000000000007</v>
      </c>
      <c r="BS6" s="295">
        <v>11.356999999999999</v>
      </c>
      <c r="BT6" s="306"/>
      <c r="BU6" s="281" t="s">
        <v>281</v>
      </c>
      <c r="BV6" s="295">
        <v>11.356999999999999</v>
      </c>
      <c r="BW6" s="310">
        <v>13.942</v>
      </c>
      <c r="BX6" s="278"/>
      <c r="BY6" s="281" t="s">
        <v>281</v>
      </c>
      <c r="BZ6" s="310">
        <v>13.942</v>
      </c>
      <c r="CA6" s="311">
        <v>20.282</v>
      </c>
      <c r="CB6" s="311"/>
      <c r="CC6" s="281" t="s">
        <v>281</v>
      </c>
      <c r="CD6" s="311">
        <v>20.282</v>
      </c>
      <c r="CE6" s="306">
        <f>CU6</f>
        <v>25.957661000000002</v>
      </c>
      <c r="CF6" s="281"/>
      <c r="CG6" s="281" t="s">
        <v>281</v>
      </c>
      <c r="CH6" s="295">
        <v>25.957661000000002</v>
      </c>
      <c r="CI6" s="295">
        <f>DE6</f>
        <v>32.009422000000001</v>
      </c>
      <c r="CJ6" s="281"/>
      <c r="CK6" s="281" t="s">
        <v>281</v>
      </c>
      <c r="CL6" s="311">
        <v>21.548999999999999</v>
      </c>
      <c r="CM6" s="311">
        <v>21.484000000000002</v>
      </c>
      <c r="CN6" s="311">
        <v>20.995000000000001</v>
      </c>
      <c r="CO6" s="311">
        <v>21.483000000000001</v>
      </c>
      <c r="CP6" s="311">
        <v>21.956</v>
      </c>
      <c r="CQ6" s="311">
        <v>21.64</v>
      </c>
      <c r="CR6" s="311">
        <v>21.863</v>
      </c>
      <c r="CS6" s="311">
        <v>24.070246999999998</v>
      </c>
      <c r="CT6" s="311">
        <v>24.764011999999997</v>
      </c>
      <c r="CU6" s="311">
        <v>25.957661000000002</v>
      </c>
      <c r="CV6" s="311">
        <v>26.723916000000003</v>
      </c>
      <c r="CW6" s="311">
        <v>27.160072</v>
      </c>
      <c r="CX6" s="311">
        <v>27.467478</v>
      </c>
      <c r="CY6" s="311">
        <v>28.165783000000001</v>
      </c>
      <c r="CZ6" s="311">
        <v>27.347481999999999</v>
      </c>
      <c r="DA6" s="311">
        <v>28.270285999999999</v>
      </c>
      <c r="DB6" s="311">
        <v>29.346955999999999</v>
      </c>
      <c r="DC6" s="311">
        <v>30.635318999999999</v>
      </c>
      <c r="DD6" s="311">
        <v>31.363958999999998</v>
      </c>
      <c r="DE6" s="311">
        <v>32.009422000000001</v>
      </c>
      <c r="DF6" s="311">
        <v>31.827103999999999</v>
      </c>
      <c r="DG6" s="311">
        <v>31.551656999999999</v>
      </c>
      <c r="DH6" s="311">
        <v>31.706085999999999</v>
      </c>
      <c r="DI6" s="311">
        <v>32.179564999999997</v>
      </c>
      <c r="DJ6" s="312"/>
      <c r="DK6" s="312"/>
      <c r="DL6" s="312"/>
      <c r="DM6" s="312"/>
      <c r="DN6" s="312"/>
      <c r="DO6" s="312"/>
    </row>
    <row r="7" spans="1:119" x14ac:dyDescent="0.25">
      <c r="A7" s="284">
        <v>1897</v>
      </c>
      <c r="B7" s="298">
        <v>11574.164744580768</v>
      </c>
      <c r="C7" s="298">
        <f t="shared" si="9"/>
        <v>3206.3783582132419</v>
      </c>
      <c r="D7" s="298">
        <f t="shared" si="9"/>
        <v>1499.6841476536442</v>
      </c>
      <c r="E7" s="298">
        <f t="shared" si="1"/>
        <v>355.30822533002305</v>
      </c>
      <c r="F7" s="298">
        <f t="shared" si="1"/>
        <v>5.5675078043166</v>
      </c>
      <c r="G7" s="298">
        <f t="shared" si="1"/>
        <v>112.86856730569106</v>
      </c>
      <c r="H7" s="298">
        <f t="shared" si="1"/>
        <v>1025.9398472136136</v>
      </c>
      <c r="I7" s="298">
        <f t="shared" si="1"/>
        <v>6868.1022387138819</v>
      </c>
      <c r="J7" s="298">
        <f t="shared" si="1"/>
        <v>3601.1652752466007</v>
      </c>
      <c r="K7" s="298">
        <f t="shared" si="1"/>
        <v>139.69383218103468</v>
      </c>
      <c r="L7" s="298">
        <f t="shared" si="1"/>
        <v>3127.2431312862473</v>
      </c>
      <c r="M7" s="298">
        <v>0</v>
      </c>
      <c r="N7" s="299">
        <f t="shared" si="2"/>
        <v>0</v>
      </c>
      <c r="O7" s="299">
        <f t="shared" si="3"/>
        <v>0</v>
      </c>
      <c r="P7" s="299">
        <f t="shared" si="4"/>
        <v>0</v>
      </c>
      <c r="Q7" s="310"/>
      <c r="R7" s="284">
        <v>1897</v>
      </c>
      <c r="S7" s="295">
        <f t="shared" si="10"/>
        <v>6.7063005253058972</v>
      </c>
      <c r="T7" s="295">
        <f t="shared" si="10"/>
        <v>5.6713928273561365</v>
      </c>
      <c r="U7" s="295">
        <f t="shared" si="10"/>
        <v>7.7454545454545443</v>
      </c>
      <c r="V7" s="295">
        <f t="shared" si="10"/>
        <v>9.6875000000000036</v>
      </c>
      <c r="W7" s="295">
        <f t="shared" si="10"/>
        <v>83.333333333333343</v>
      </c>
      <c r="X7" s="295">
        <f t="shared" si="10"/>
        <v>4.2056074766354756</v>
      </c>
      <c r="Y7" s="295">
        <f t="shared" si="10"/>
        <v>7.2486772486772599</v>
      </c>
      <c r="Z7" s="295">
        <f t="shared" si="10"/>
        <v>6.970114269035621</v>
      </c>
      <c r="AA7" s="295">
        <f t="shared" si="10"/>
        <v>6.3368704229562089</v>
      </c>
      <c r="AB7" s="295">
        <f t="shared" si="10"/>
        <v>4.9429657794676674</v>
      </c>
      <c r="AC7" s="295">
        <f t="shared" si="10"/>
        <v>7.8023937438836732</v>
      </c>
      <c r="AD7" s="301" t="s">
        <v>2</v>
      </c>
      <c r="AF7" s="284">
        <v>1897</v>
      </c>
      <c r="AG7" s="302">
        <v>1</v>
      </c>
      <c r="AH7" s="302">
        <v>0.27702891992396478</v>
      </c>
      <c r="AI7" s="302">
        <v>0.12957169530145346</v>
      </c>
      <c r="AJ7" s="302">
        <v>3.0698390179419617E-2</v>
      </c>
      <c r="AK7" s="302">
        <v>4.8102890594532163E-4</v>
      </c>
      <c r="AL7" s="302">
        <v>9.7517678205278832E-3</v>
      </c>
      <c r="AM7" s="303">
        <v>8.8640508395560633E-2</v>
      </c>
      <c r="AN7" s="302">
        <v>0.59339938477458176</v>
      </c>
      <c r="AO7" s="302">
        <v>0.3111382423455421</v>
      </c>
      <c r="AP7" s="302">
        <v>1.2069452549173524E-2</v>
      </c>
      <c r="AQ7" s="302">
        <v>0.27019168987986614</v>
      </c>
      <c r="AR7" s="304">
        <v>0</v>
      </c>
      <c r="AS7" s="299">
        <f t="shared" si="5"/>
        <v>0</v>
      </c>
      <c r="AT7" s="299">
        <f t="shared" si="6"/>
        <v>0</v>
      </c>
      <c r="AU7" s="299">
        <f t="shared" si="7"/>
        <v>0</v>
      </c>
      <c r="AW7" s="313" t="s">
        <v>252</v>
      </c>
      <c r="AX7" s="292">
        <f>(((E20/E5)^(1/15))-1)*100</f>
        <v>6.1620196339578159</v>
      </c>
      <c r="AY7" s="293">
        <f>AVERAGE(AJ5:AJ20)</f>
        <v>3.8715570755768668E-2</v>
      </c>
      <c r="AZ7" s="293">
        <f t="shared" si="8"/>
        <v>0.23856610713692958</v>
      </c>
      <c r="BA7" s="292">
        <f>(((E$30/E$20)^(1/10))-1)*100</f>
        <v>10.818637390257258</v>
      </c>
      <c r="BB7" s="293">
        <f>AVERAGE(AJ$20:AJ$30)</f>
        <v>8.2890385052476812E-2</v>
      </c>
      <c r="BC7" s="293">
        <f t="shared" si="0"/>
        <v>0.89676101902154703</v>
      </c>
      <c r="BD7" s="278"/>
      <c r="BE7" s="281" t="s">
        <v>282</v>
      </c>
      <c r="BF7" s="295">
        <f>BF5/BF6</f>
        <v>3504.793122889917</v>
      </c>
      <c r="BG7" s="295">
        <f>BG5/BG6</f>
        <v>3376.5869270226381</v>
      </c>
      <c r="BH7" s="278"/>
      <c r="BI7" s="281" t="s">
        <v>282</v>
      </c>
      <c r="BJ7" s="295">
        <v>3376.5869270226381</v>
      </c>
      <c r="BK7" s="295">
        <f>BK5/BK6</f>
        <v>4034.3397909340506</v>
      </c>
      <c r="BM7" s="281" t="s">
        <v>282</v>
      </c>
      <c r="BN7" s="295">
        <f>BN5/BN6</f>
        <v>4034.3397909340506</v>
      </c>
      <c r="BO7" s="295">
        <f>BO5/BO6</f>
        <v>4887.3304740929634</v>
      </c>
      <c r="BQ7" s="281" t="s">
        <v>282</v>
      </c>
      <c r="BR7" s="295">
        <v>4887.3304740929634</v>
      </c>
      <c r="BS7" s="295">
        <f>BS5/BS6</f>
        <v>6707.6866260735906</v>
      </c>
      <c r="BT7" s="295"/>
      <c r="BU7" s="281" t="s">
        <v>282</v>
      </c>
      <c r="BV7" s="295">
        <v>6707.6866260735906</v>
      </c>
      <c r="BW7" s="295">
        <f>BW5/BW6</f>
        <v>10213.170373308652</v>
      </c>
      <c r="BX7" s="278"/>
      <c r="BY7" s="281" t="s">
        <v>282</v>
      </c>
      <c r="BZ7" s="295">
        <v>10213.170373308652</v>
      </c>
      <c r="CA7" s="311">
        <f t="shared" ref="CA7:DE7" si="11">CA5/CA6</f>
        <v>13407.094279610366</v>
      </c>
      <c r="CB7" s="311"/>
      <c r="CC7" s="281" t="s">
        <v>282</v>
      </c>
      <c r="CD7" s="311">
        <v>13407.094279610366</v>
      </c>
      <c r="CE7" s="306">
        <f>CE5/CE6</f>
        <v>12497.282254476488</v>
      </c>
      <c r="CF7" s="281"/>
      <c r="CG7" s="281" t="s">
        <v>282</v>
      </c>
      <c r="CH7" s="306">
        <v>12497.282254476488</v>
      </c>
      <c r="CI7" s="306">
        <f>CI5/CI6</f>
        <v>14388.812739165201</v>
      </c>
      <c r="CJ7" s="281"/>
      <c r="CK7" s="281" t="s">
        <v>282</v>
      </c>
      <c r="CL7" s="311">
        <f t="shared" si="11"/>
        <v>13828.426513497945</v>
      </c>
      <c r="CM7" s="311">
        <f t="shared" si="11"/>
        <v>13863.386759533334</v>
      </c>
      <c r="CN7" s="311">
        <f t="shared" si="11"/>
        <v>13530.290646918405</v>
      </c>
      <c r="CO7" s="311">
        <f t="shared" si="11"/>
        <v>13687.518086415952</v>
      </c>
      <c r="CP7" s="311">
        <f t="shared" si="11"/>
        <v>13649.680494534468</v>
      </c>
      <c r="CQ7" s="311">
        <f t="shared" si="11"/>
        <v>13304.740959479524</v>
      </c>
      <c r="CR7" s="311">
        <f t="shared" si="11"/>
        <v>13440.759192536354</v>
      </c>
      <c r="CS7" s="311">
        <f t="shared" si="11"/>
        <v>12356.966824597324</v>
      </c>
      <c r="CT7" s="311">
        <f t="shared" si="11"/>
        <v>12446.230680049104</v>
      </c>
      <c r="CU7" s="311">
        <f t="shared" si="11"/>
        <v>12497.282254476488</v>
      </c>
      <c r="CV7" s="311">
        <f t="shared" si="11"/>
        <v>12621.58062858025</v>
      </c>
      <c r="CW7" s="311">
        <f t="shared" si="11"/>
        <v>12862.076535609478</v>
      </c>
      <c r="CX7" s="311">
        <f t="shared" si="11"/>
        <v>13082.757549301608</v>
      </c>
      <c r="CY7" s="311">
        <f t="shared" si="11"/>
        <v>13319.02149978968</v>
      </c>
      <c r="CZ7" s="311">
        <f t="shared" si="11"/>
        <v>12906.809181473223</v>
      </c>
      <c r="DA7" s="311">
        <f t="shared" si="11"/>
        <v>13261.888344050143</v>
      </c>
      <c r="DB7" s="311">
        <f t="shared" si="11"/>
        <v>13695.022202231876</v>
      </c>
      <c r="DC7" s="311">
        <f t="shared" si="11"/>
        <v>13930.505910572374</v>
      </c>
      <c r="DD7" s="311">
        <f t="shared" si="11"/>
        <v>13981.749288229179</v>
      </c>
      <c r="DE7" s="311">
        <f t="shared" si="11"/>
        <v>14388.812739165201</v>
      </c>
      <c r="DF7" s="311">
        <f t="shared" ref="DF7:DI7" si="12">DF5/DF6</f>
        <v>14405.994554025556</v>
      </c>
      <c r="DG7" s="311">
        <f t="shared" si="12"/>
        <v>14497.378959657426</v>
      </c>
      <c r="DH7" s="311">
        <f t="shared" si="12"/>
        <v>14597.803214687245</v>
      </c>
      <c r="DI7" s="311">
        <f t="shared" si="12"/>
        <v>14895.834142123569</v>
      </c>
      <c r="DJ7" s="312"/>
      <c r="DK7" s="312"/>
      <c r="DL7" s="312"/>
      <c r="DM7" s="312"/>
      <c r="DN7" s="312"/>
      <c r="DO7" s="312"/>
    </row>
    <row r="8" spans="1:119" x14ac:dyDescent="0.25">
      <c r="A8" s="284">
        <v>1898</v>
      </c>
      <c r="B8" s="298">
        <v>12242.554590249892</v>
      </c>
      <c r="C8" s="298">
        <f t="shared" si="9"/>
        <v>3405.7963650223996</v>
      </c>
      <c r="D8" s="298">
        <f t="shared" si="9"/>
        <v>1553.3346774043312</v>
      </c>
      <c r="E8" s="298">
        <f t="shared" si="1"/>
        <v>389.21940922904224</v>
      </c>
      <c r="F8" s="298">
        <f t="shared" si="1"/>
        <v>5.5675078043166</v>
      </c>
      <c r="G8" s="298">
        <f t="shared" si="1"/>
        <v>121.47289754872581</v>
      </c>
      <c r="H8" s="298">
        <f t="shared" si="1"/>
        <v>1037.0748628222466</v>
      </c>
      <c r="I8" s="298">
        <f t="shared" si="1"/>
        <v>7283.4235478231612</v>
      </c>
      <c r="J8" s="298">
        <f t="shared" si="1"/>
        <v>3785.9053069352876</v>
      </c>
      <c r="K8" s="298">
        <f t="shared" si="1"/>
        <v>149.81657364342848</v>
      </c>
      <c r="L8" s="298">
        <f t="shared" si="1"/>
        <v>3347.7016672444452</v>
      </c>
      <c r="M8" s="298">
        <v>0</v>
      </c>
      <c r="N8" s="299">
        <f t="shared" si="2"/>
        <v>0</v>
      </c>
      <c r="O8" s="299">
        <f t="shared" si="3"/>
        <v>0</v>
      </c>
      <c r="P8" s="299">
        <f t="shared" si="4"/>
        <v>0</v>
      </c>
      <c r="Q8" s="310"/>
      <c r="R8" s="284">
        <v>1898</v>
      </c>
      <c r="S8" s="295">
        <f t="shared" si="10"/>
        <v>5.7748430268549367</v>
      </c>
      <c r="T8" s="295">
        <f t="shared" si="10"/>
        <v>6.2194159431728346</v>
      </c>
      <c r="U8" s="295">
        <f t="shared" si="10"/>
        <v>3.57745528180895</v>
      </c>
      <c r="V8" s="295">
        <f t="shared" si="10"/>
        <v>9.5441595441595251</v>
      </c>
      <c r="W8" s="295">
        <f t="shared" si="10"/>
        <v>0</v>
      </c>
      <c r="X8" s="295">
        <f t="shared" si="10"/>
        <v>7.623318385650224</v>
      </c>
      <c r="Y8" s="295">
        <f t="shared" si="10"/>
        <v>1.0853478046373821</v>
      </c>
      <c r="Z8" s="295">
        <f t="shared" si="10"/>
        <v>6.0471043481008513</v>
      </c>
      <c r="AA8" s="295">
        <f t="shared" si="10"/>
        <v>5.130007027406891</v>
      </c>
      <c r="AB8" s="295">
        <f t="shared" si="10"/>
        <v>7.2463768115941907</v>
      </c>
      <c r="AC8" s="295">
        <f t="shared" si="10"/>
        <v>7.0496129243242667</v>
      </c>
      <c r="AD8" s="301" t="s">
        <v>2</v>
      </c>
      <c r="AF8" s="284">
        <v>1898</v>
      </c>
      <c r="AG8" s="302">
        <v>1</v>
      </c>
      <c r="AH8" s="302">
        <v>0.27819327575102781</v>
      </c>
      <c r="AI8" s="302">
        <v>0.12687994698765112</v>
      </c>
      <c r="AJ8" s="302">
        <v>3.179233601613024E-2</v>
      </c>
      <c r="AK8" s="302">
        <v>4.5476683508118682E-4</v>
      </c>
      <c r="AL8" s="302">
        <v>9.9221854926804399E-3</v>
      </c>
      <c r="AM8" s="303">
        <v>8.4710658643759248E-2</v>
      </c>
      <c r="AN8" s="302">
        <v>0.59492677726132104</v>
      </c>
      <c r="AO8" s="302">
        <v>0.30924144785520702</v>
      </c>
      <c r="AP8" s="302">
        <v>1.2237362107639208E-2</v>
      </c>
      <c r="AQ8" s="302">
        <v>0.27344796729847481</v>
      </c>
      <c r="AR8" s="304">
        <v>0</v>
      </c>
      <c r="AS8" s="299">
        <f t="shared" si="5"/>
        <v>0</v>
      </c>
      <c r="AT8" s="299">
        <f t="shared" si="6"/>
        <v>0</v>
      </c>
      <c r="AU8" s="299">
        <f t="shared" si="7"/>
        <v>0</v>
      </c>
      <c r="AW8" s="313" t="s">
        <v>253</v>
      </c>
      <c r="AX8" s="292">
        <f>(((F20/F5)^(1/15))-1)*100</f>
        <v>17.558050523045708</v>
      </c>
      <c r="AY8" s="293">
        <f>AVERAGE(AK5:AK20)</f>
        <v>1.0973312222425174E-3</v>
      </c>
      <c r="AZ8" s="293">
        <f t="shared" si="8"/>
        <v>1.9266997040649617E-2</v>
      </c>
      <c r="BA8" s="292">
        <f>(((F$30/F$20)^(1/10))-1)*100</f>
        <v>2.4876194949615682</v>
      </c>
      <c r="BB8" s="293">
        <f>AVERAGE(AK$20:AK$30)</f>
        <v>2.7764305600029844E-3</v>
      </c>
      <c r="BC8" s="293">
        <f t="shared" si="0"/>
        <v>6.9067027874704879E-3</v>
      </c>
      <c r="BD8" s="309"/>
      <c r="BE8" s="281" t="s">
        <v>283</v>
      </c>
      <c r="BF8" s="295"/>
      <c r="BG8" s="295">
        <f>(((BG7/BF7)^(1/9))-1)*100</f>
        <v>-0.41321148784234651</v>
      </c>
      <c r="BH8" s="309"/>
      <c r="BI8" s="281" t="s">
        <v>283</v>
      </c>
      <c r="BJ8" s="295">
        <v>-0.41321148784234651</v>
      </c>
      <c r="BK8" s="295">
        <f>(((BK7/BJ7)^(1/10))-1)*100</f>
        <v>1.7957048640897311</v>
      </c>
      <c r="BM8" s="281" t="s">
        <v>283</v>
      </c>
      <c r="BN8" s="295">
        <v>1.7957048640897311</v>
      </c>
      <c r="BO8" s="295">
        <f>(((BO7/BN7)^(1/10))-1)*100</f>
        <v>1.9365481877336777</v>
      </c>
      <c r="BQ8" s="281" t="s">
        <v>283</v>
      </c>
      <c r="BR8" s="295">
        <v>1.9365481877336777</v>
      </c>
      <c r="BS8" s="295">
        <f>(((BS7/BR7)^(1/10))-1)*100</f>
        <v>3.2167323129178582</v>
      </c>
      <c r="BT8" s="295"/>
      <c r="BU8" s="281" t="s">
        <v>283</v>
      </c>
      <c r="BV8" s="295">
        <v>3.2167323129178582</v>
      </c>
      <c r="BW8" s="295">
        <f>(((BW7/BV7)^(1/10))-1)*100</f>
        <v>4.2938695706463248</v>
      </c>
      <c r="BX8" s="278"/>
      <c r="BY8" s="281" t="s">
        <v>283</v>
      </c>
      <c r="BZ8" s="295">
        <v>4.2938695706463248</v>
      </c>
      <c r="CA8" s="311">
        <f>(((CA7/BZ7)^(1/10))-1)*100</f>
        <v>2.7584177929916187</v>
      </c>
      <c r="CB8" s="311"/>
      <c r="CC8" s="281" t="s">
        <v>283</v>
      </c>
      <c r="CD8" s="311">
        <v>2.7584177929916187</v>
      </c>
      <c r="CE8" s="311">
        <f>(((CE7/CD7)^(1/10))-1)*100</f>
        <v>-0.70026453798630595</v>
      </c>
      <c r="CF8" s="281"/>
      <c r="CG8" s="281" t="s">
        <v>283</v>
      </c>
      <c r="CH8" s="311">
        <v>-0.70026453798630595</v>
      </c>
      <c r="CI8" s="311">
        <f>(((CI7/CH7)^(1/10))-1)*100</f>
        <v>1.4193769455420613</v>
      </c>
      <c r="CJ8" s="281"/>
      <c r="CK8" s="281" t="s">
        <v>283</v>
      </c>
      <c r="CL8" s="311">
        <f>((CL7/CD7)-1)*100</f>
        <v>3.1426066312395973</v>
      </c>
      <c r="CM8" s="311">
        <f>((CM7/CL7)-1)*100</f>
        <v>0.25281434587849372</v>
      </c>
      <c r="CN8" s="311">
        <f t="shared" ref="CN8:DE8" si="13">((CN7/CM7)-1)*100</f>
        <v>-2.4027037432672871</v>
      </c>
      <c r="CO8" s="311">
        <f t="shared" si="13"/>
        <v>1.1620403700149273</v>
      </c>
      <c r="CP8" s="311">
        <f t="shared" si="13"/>
        <v>-0.27643866216355839</v>
      </c>
      <c r="CQ8" s="311">
        <f t="shared" si="13"/>
        <v>-2.5270887123919339</v>
      </c>
      <c r="CR8" s="311">
        <f t="shared" si="13"/>
        <v>1.0223290590255063</v>
      </c>
      <c r="CS8" s="311">
        <f t="shared" si="13"/>
        <v>-8.0634758231578054</v>
      </c>
      <c r="CT8" s="311">
        <f t="shared" si="13"/>
        <v>0.72237675085518038</v>
      </c>
      <c r="CU8" s="311">
        <f t="shared" si="13"/>
        <v>0.41017699044592071</v>
      </c>
      <c r="CV8" s="311">
        <f t="shared" si="13"/>
        <v>0.99460323911015891</v>
      </c>
      <c r="CW8" s="311">
        <f t="shared" si="13"/>
        <v>1.9054341457412249</v>
      </c>
      <c r="CX8" s="311">
        <f t="shared" si="13"/>
        <v>1.7157494987777522</v>
      </c>
      <c r="CY8" s="311">
        <f t="shared" si="13"/>
        <v>1.8059185886287743</v>
      </c>
      <c r="CZ8" s="311">
        <f t="shared" si="13"/>
        <v>-3.0949144298848541</v>
      </c>
      <c r="DA8" s="311">
        <f t="shared" si="13"/>
        <v>2.7510994978263925</v>
      </c>
      <c r="DB8" s="311">
        <f t="shared" si="13"/>
        <v>3.2660044101189722</v>
      </c>
      <c r="DC8" s="311">
        <f t="shared" si="13"/>
        <v>1.7194839472558288</v>
      </c>
      <c r="DD8" s="311">
        <f t="shared" si="13"/>
        <v>0.36785008373538819</v>
      </c>
      <c r="DE8" s="311">
        <f t="shared" si="13"/>
        <v>2.9113914328210422</v>
      </c>
      <c r="DF8" s="311">
        <f t="shared" ref="DF8" si="14">((DF7/DE7)-1)*100</f>
        <v>0.11941092828031685</v>
      </c>
      <c r="DG8" s="311">
        <f t="shared" ref="DG8" si="15">((DG7/DF7)-1)*100</f>
        <v>0.63434985546577671</v>
      </c>
      <c r="DH8" s="311">
        <f t="shared" ref="DH8" si="16">((DH7/DG7)-1)*100</f>
        <v>0.69270628373083731</v>
      </c>
      <c r="DI8" s="311">
        <f t="shared" ref="DI8" si="17">((DI7/DH7)-1)*100</f>
        <v>2.0416149132389094</v>
      </c>
      <c r="DJ8" s="312"/>
      <c r="DK8" s="312"/>
      <c r="DL8" s="312"/>
      <c r="DM8" s="312"/>
      <c r="DN8" s="312"/>
      <c r="DO8" s="312"/>
    </row>
    <row r="9" spans="1:119" x14ac:dyDescent="0.25">
      <c r="A9" s="284">
        <v>1899</v>
      </c>
      <c r="B9" s="298">
        <v>11650.249959274088</v>
      </c>
      <c r="C9" s="298">
        <f t="shared" si="9"/>
        <v>3043.4022206687009</v>
      </c>
      <c r="D9" s="298">
        <f t="shared" si="9"/>
        <v>1703.6573881208797</v>
      </c>
      <c r="E9" s="298">
        <f t="shared" si="1"/>
        <v>407.44034386135115</v>
      </c>
      <c r="F9" s="298">
        <f t="shared" si="1"/>
        <v>6.5797819505559811</v>
      </c>
      <c r="G9" s="298">
        <f t="shared" si="1"/>
        <v>112.86856730569106</v>
      </c>
      <c r="H9" s="298">
        <f t="shared" si="1"/>
        <v>1176.7686950032814</v>
      </c>
      <c r="I9" s="298">
        <f t="shared" si="1"/>
        <v>6903.1903504845077</v>
      </c>
      <c r="J9" s="298">
        <f t="shared" si="1"/>
        <v>3686.196303530709</v>
      </c>
      <c r="K9" s="298">
        <f t="shared" si="1"/>
        <v>142.73065461975284</v>
      </c>
      <c r="L9" s="298">
        <f t="shared" si="1"/>
        <v>3074.2633923340459</v>
      </c>
      <c r="M9" s="298">
        <v>0</v>
      </c>
      <c r="N9" s="299">
        <f t="shared" si="2"/>
        <v>0</v>
      </c>
      <c r="O9" s="299">
        <f t="shared" si="3"/>
        <v>0</v>
      </c>
      <c r="P9" s="299">
        <f t="shared" si="4"/>
        <v>0</v>
      </c>
      <c r="Q9" s="310"/>
      <c r="R9" s="284">
        <v>1899</v>
      </c>
      <c r="S9" s="295">
        <f t="shared" si="10"/>
        <v>-4.8380803745610601</v>
      </c>
      <c r="T9" s="295">
        <f t="shared" si="10"/>
        <v>-10.640511220092142</v>
      </c>
      <c r="U9" s="295">
        <f t="shared" si="10"/>
        <v>9.6774193548387224</v>
      </c>
      <c r="V9" s="295">
        <f t="shared" si="10"/>
        <v>4.6814044213264072</v>
      </c>
      <c r="W9" s="295">
        <f t="shared" si="10"/>
        <v>18.181818181818166</v>
      </c>
      <c r="X9" s="295">
        <f t="shared" si="10"/>
        <v>-7.083333333333341</v>
      </c>
      <c r="Y9" s="295">
        <f t="shared" si="10"/>
        <v>13.469985358711579</v>
      </c>
      <c r="Z9" s="295">
        <f t="shared" si="10"/>
        <v>-5.220528434767413</v>
      </c>
      <c r="AA9" s="295">
        <f t="shared" si="10"/>
        <v>-2.6336898395721842</v>
      </c>
      <c r="AB9" s="295">
        <f t="shared" si="10"/>
        <v>-4.7297297297297147</v>
      </c>
      <c r="AC9" s="295">
        <f t="shared" si="10"/>
        <v>-8.1679403390646605</v>
      </c>
      <c r="AD9" s="301" t="s">
        <v>2</v>
      </c>
      <c r="AF9" s="284">
        <v>1899</v>
      </c>
      <c r="AG9" s="302">
        <v>1</v>
      </c>
      <c r="AH9" s="302">
        <v>0.26123063722302586</v>
      </c>
      <c r="AI9" s="302">
        <v>0.14623354812784053</v>
      </c>
      <c r="AJ9" s="302">
        <v>3.4972669709718247E-2</v>
      </c>
      <c r="AK9" s="302">
        <v>5.6477603257930093E-4</v>
      </c>
      <c r="AL9" s="302">
        <v>9.6880811742449304E-3</v>
      </c>
      <c r="AM9" s="303">
        <v>0.10100802121129805</v>
      </c>
      <c r="AN9" s="302">
        <v>0.59253581464913363</v>
      </c>
      <c r="AO9" s="302">
        <v>0.31640491117500374</v>
      </c>
      <c r="AP9" s="302">
        <v>1.2251295475950989E-2</v>
      </c>
      <c r="AQ9" s="302">
        <v>0.26387960799817889</v>
      </c>
      <c r="AR9" s="304">
        <v>0</v>
      </c>
      <c r="AS9" s="299">
        <f t="shared" si="5"/>
        <v>0</v>
      </c>
      <c r="AT9" s="299">
        <f t="shared" si="6"/>
        <v>0</v>
      </c>
      <c r="AU9" s="299">
        <f t="shared" si="7"/>
        <v>0</v>
      </c>
      <c r="AW9" s="313" t="s">
        <v>254</v>
      </c>
      <c r="AX9" s="292">
        <f>(((G20/G5)^(1/15))-1)*100</f>
        <v>4.8071126328633529</v>
      </c>
      <c r="AY9" s="293">
        <f>AVERAGE(AL5:AL20)</f>
        <v>1.0359218484267031E-2</v>
      </c>
      <c r="AZ9" s="293">
        <f t="shared" si="8"/>
        <v>4.9797930042311596E-2</v>
      </c>
      <c r="BA9" s="292">
        <f>(((G$30/G$20)^(1/10))-1)*100</f>
        <v>2.6927366659108332</v>
      </c>
      <c r="BB9" s="293">
        <f>AVERAGE(AL$20:AL$30)</f>
        <v>1.5324706352602573E-2</v>
      </c>
      <c r="BC9" s="293">
        <f t="shared" si="0"/>
        <v>4.1265398689969618E-2</v>
      </c>
      <c r="BD9" s="309"/>
      <c r="BE9" s="280" t="s">
        <v>284</v>
      </c>
      <c r="BF9" s="281"/>
      <c r="BG9" s="306"/>
      <c r="BH9" s="309"/>
      <c r="BI9" s="280" t="s">
        <v>284</v>
      </c>
      <c r="BJ9" s="306"/>
      <c r="BK9" s="281"/>
      <c r="BM9" s="280" t="s">
        <v>284</v>
      </c>
      <c r="BN9" s="306"/>
      <c r="BO9" s="281"/>
      <c r="BQ9" s="280" t="s">
        <v>284</v>
      </c>
      <c r="BR9" s="281"/>
      <c r="BS9" s="306"/>
      <c r="BT9" s="306"/>
      <c r="BU9" s="280" t="s">
        <v>284</v>
      </c>
      <c r="BV9" s="306"/>
      <c r="BW9" s="281"/>
      <c r="BX9" s="278"/>
      <c r="BY9" s="280" t="s">
        <v>284</v>
      </c>
      <c r="BZ9" s="281"/>
      <c r="CA9" s="281"/>
      <c r="CB9" s="281"/>
      <c r="CC9" s="280" t="s">
        <v>284</v>
      </c>
      <c r="CD9" s="281"/>
      <c r="CE9" s="306"/>
      <c r="CF9" s="280"/>
      <c r="CG9" s="280" t="s">
        <v>284</v>
      </c>
      <c r="CH9" s="306"/>
      <c r="CI9" s="306"/>
      <c r="CJ9" s="280"/>
      <c r="CK9" s="280" t="s">
        <v>284</v>
      </c>
      <c r="CL9" s="281"/>
      <c r="CM9" s="281"/>
      <c r="CN9" s="281"/>
      <c r="CO9" s="281"/>
      <c r="CP9" s="281"/>
      <c r="CQ9" s="281"/>
      <c r="CR9" s="281"/>
      <c r="CS9" s="281"/>
      <c r="CT9" s="281"/>
      <c r="CU9" s="281"/>
      <c r="CV9" s="281"/>
      <c r="CW9" s="281"/>
      <c r="CX9" s="281"/>
      <c r="CY9" s="281"/>
      <c r="CZ9" s="281"/>
      <c r="DA9" s="281"/>
      <c r="DB9" s="281"/>
      <c r="DC9" s="281"/>
      <c r="DD9" s="281"/>
      <c r="DE9" s="281"/>
      <c r="DF9" s="281"/>
      <c r="DG9" s="281"/>
      <c r="DH9" s="281"/>
      <c r="DI9" s="281"/>
      <c r="DJ9" s="314"/>
      <c r="DK9" s="314"/>
      <c r="DL9" s="314"/>
      <c r="DM9" s="314"/>
      <c r="DN9" s="314"/>
      <c r="DO9" s="314"/>
    </row>
    <row r="10" spans="1:119" x14ac:dyDescent="0.25">
      <c r="A10" s="284">
        <v>1900</v>
      </c>
      <c r="B10" s="298">
        <v>11741.688692627495</v>
      </c>
      <c r="C10" s="298">
        <f t="shared" si="9"/>
        <v>3004.9358031116049</v>
      </c>
      <c r="D10" s="298">
        <f t="shared" si="9"/>
        <v>1778.5656749425939</v>
      </c>
      <c r="E10" s="298">
        <f t="shared" si="1"/>
        <v>396.81146532583767</v>
      </c>
      <c r="F10" s="298">
        <f t="shared" si="1"/>
        <v>7.5920560967953632</v>
      </c>
      <c r="G10" s="298">
        <f t="shared" si="1"/>
        <v>116.41152681752891</v>
      </c>
      <c r="H10" s="298">
        <f t="shared" si="1"/>
        <v>1257.7506267024319</v>
      </c>
      <c r="I10" s="298">
        <f t="shared" si="1"/>
        <v>6958.1872145732968</v>
      </c>
      <c r="J10" s="298">
        <f t="shared" si="1"/>
        <v>3802.1016932751186</v>
      </c>
      <c r="K10" s="298">
        <f t="shared" si="1"/>
        <v>157.40862974022386</v>
      </c>
      <c r="L10" s="298">
        <f t="shared" si="1"/>
        <v>2998.6768915579541</v>
      </c>
      <c r="M10" s="298">
        <v>0</v>
      </c>
      <c r="N10" s="299">
        <f t="shared" si="2"/>
        <v>0</v>
      </c>
      <c r="O10" s="299">
        <f t="shared" si="3"/>
        <v>0</v>
      </c>
      <c r="P10" s="299">
        <f t="shared" si="4"/>
        <v>0</v>
      </c>
      <c r="Q10" s="310"/>
      <c r="R10" s="284">
        <v>1900</v>
      </c>
      <c r="S10" s="295">
        <f t="shared" si="10"/>
        <v>0.78486499150705047</v>
      </c>
      <c r="T10" s="295">
        <f t="shared" si="10"/>
        <v>-1.2639281556627191</v>
      </c>
      <c r="U10" s="295">
        <f t="shared" si="10"/>
        <v>4.3969102792632109</v>
      </c>
      <c r="V10" s="295">
        <f t="shared" si="10"/>
        <v>-2.6086956521739091</v>
      </c>
      <c r="W10" s="295">
        <f t="shared" si="10"/>
        <v>15.384615384615397</v>
      </c>
      <c r="X10" s="295">
        <f t="shared" si="10"/>
        <v>3.1390134529148073</v>
      </c>
      <c r="Y10" s="295">
        <f t="shared" si="10"/>
        <v>6.8817204301075074</v>
      </c>
      <c r="Z10" s="295">
        <f t="shared" si="10"/>
        <v>0.79668763711446822</v>
      </c>
      <c r="AA10" s="295">
        <f t="shared" si="10"/>
        <v>3.1443086640120965</v>
      </c>
      <c r="AB10" s="295">
        <f t="shared" si="10"/>
        <v>10.283687943262398</v>
      </c>
      <c r="AC10" s="295">
        <f t="shared" si="10"/>
        <v>-2.4586865577156947</v>
      </c>
      <c r="AD10" s="301" t="s">
        <v>2</v>
      </c>
      <c r="AF10" s="284">
        <v>1900</v>
      </c>
      <c r="AG10" s="302">
        <v>1</v>
      </c>
      <c r="AH10" s="302">
        <v>0.25592024126805357</v>
      </c>
      <c r="AI10" s="302">
        <v>0.15147443621626078</v>
      </c>
      <c r="AJ10" s="302">
        <v>3.379509333908607E-2</v>
      </c>
      <c r="AK10" s="302">
        <v>6.4658979602843245E-4</v>
      </c>
      <c r="AL10" s="302">
        <v>9.9143768724359645E-3</v>
      </c>
      <c r="AM10" s="303">
        <v>0.10711837620871031</v>
      </c>
      <c r="AN10" s="302">
        <v>0.59260532251568576</v>
      </c>
      <c r="AO10" s="302">
        <v>0.323812169851039</v>
      </c>
      <c r="AP10" s="302">
        <v>1.3405961770989499E-2</v>
      </c>
      <c r="AQ10" s="302">
        <v>0.25538719089365719</v>
      </c>
      <c r="AR10" s="304">
        <v>0</v>
      </c>
      <c r="AS10" s="299">
        <f t="shared" si="5"/>
        <v>0</v>
      </c>
      <c r="AT10" s="299">
        <f t="shared" si="6"/>
        <v>0</v>
      </c>
      <c r="AU10" s="299">
        <f t="shared" si="7"/>
        <v>0</v>
      </c>
      <c r="AW10" s="313" t="s">
        <v>255</v>
      </c>
      <c r="AX10" s="292">
        <f>(((H20/H5)^(1/15))-1)*100</f>
        <v>4.8818224735466931</v>
      </c>
      <c r="AY10" s="293">
        <f>AVERAGE(AM5:AM20)</f>
        <v>0.10035116615318294</v>
      </c>
      <c r="AZ10" s="293">
        <f t="shared" si="8"/>
        <v>0.48989657817322674</v>
      </c>
      <c r="BA10" s="292">
        <f>(((H$30/H$20)^(1/10))-1)*100</f>
        <v>-1.0180241960083158</v>
      </c>
      <c r="BB10" s="293">
        <f>AVERAGE(AM$20:AM$30)</f>
        <v>9.7760539598547649E-2</v>
      </c>
      <c r="BC10" s="293">
        <f t="shared" si="0"/>
        <v>-9.952259472615059E-2</v>
      </c>
      <c r="BD10" s="309"/>
      <c r="BE10" s="281" t="s">
        <v>280</v>
      </c>
      <c r="BF10" s="306">
        <f>C31</f>
        <v>3824.845193357562</v>
      </c>
      <c r="BG10" s="306">
        <f>C40</f>
        <v>3264.566268014602</v>
      </c>
      <c r="BH10" s="309"/>
      <c r="BI10" s="281" t="s">
        <v>280</v>
      </c>
      <c r="BJ10" s="306">
        <v>3264.566268014602</v>
      </c>
      <c r="BK10" s="306">
        <f>C50</f>
        <v>4584.1036712110308</v>
      </c>
      <c r="BM10" s="281" t="s">
        <v>280</v>
      </c>
      <c r="BN10" s="306">
        <v>4584.1036712110308</v>
      </c>
      <c r="BO10" s="306">
        <f>C60</f>
        <v>8081.9502544895804</v>
      </c>
      <c r="BQ10" s="281" t="s">
        <v>280</v>
      </c>
      <c r="BR10" s="306">
        <v>8081.9502544895804</v>
      </c>
      <c r="BS10" s="306">
        <f>C70</f>
        <v>12132.105642678986</v>
      </c>
      <c r="BT10" s="306"/>
      <c r="BU10" s="281" t="s">
        <v>280</v>
      </c>
      <c r="BV10" s="306">
        <v>12132.105642678986</v>
      </c>
      <c r="BW10" s="306">
        <f>C80</f>
        <v>16579.596955961402</v>
      </c>
      <c r="BX10" s="278"/>
      <c r="BY10" s="281" t="s">
        <v>280</v>
      </c>
      <c r="BZ10" s="306">
        <v>16579.596955961402</v>
      </c>
      <c r="CA10" s="306">
        <f>C90</f>
        <v>10620.185801248383</v>
      </c>
      <c r="CB10" s="306"/>
      <c r="CC10" s="281" t="s">
        <v>280</v>
      </c>
      <c r="CD10" s="306">
        <v>10620.185801248383</v>
      </c>
      <c r="CE10" s="306">
        <f>CU10</f>
        <v>12193.840527384436</v>
      </c>
      <c r="CF10" s="281"/>
      <c r="CG10" s="281" t="s">
        <v>280</v>
      </c>
      <c r="CH10" s="306">
        <v>12193.840527384436</v>
      </c>
      <c r="CI10" s="306">
        <f>DE10</f>
        <v>14202.076635913929</v>
      </c>
      <c r="CJ10" s="281"/>
      <c r="CK10" s="281" t="s">
        <v>280</v>
      </c>
      <c r="CL10" s="298">
        <v>11448.785008573053</v>
      </c>
      <c r="CM10" s="298">
        <v>11192.583054193941</v>
      </c>
      <c r="CN10" s="298">
        <v>11417.895080198672</v>
      </c>
      <c r="CO10" s="298">
        <v>11586.872263713518</v>
      </c>
      <c r="CP10" s="298">
        <v>11939.779996996458</v>
      </c>
      <c r="CQ10" s="298">
        <v>11787.176393390529</v>
      </c>
      <c r="CR10" s="298">
        <v>11936.557654127455</v>
      </c>
      <c r="CS10" s="298">
        <v>11534.011931334273</v>
      </c>
      <c r="CT10" s="298">
        <v>11376.958793127455</v>
      </c>
      <c r="CU10" s="298">
        <v>12193.840527384436</v>
      </c>
      <c r="CV10" s="298">
        <v>12470.790517572843</v>
      </c>
      <c r="CW10" s="298">
        <v>12201.232486657442</v>
      </c>
      <c r="CX10" s="298">
        <v>12821.557375865534</v>
      </c>
      <c r="CY10" s="298">
        <v>12799.236622284398</v>
      </c>
      <c r="CZ10" s="298">
        <v>12955.411075436072</v>
      </c>
      <c r="DA10" s="298">
        <v>13448.271021401548</v>
      </c>
      <c r="DB10" s="298">
        <v>13441.356916771314</v>
      </c>
      <c r="DC10" s="298">
        <v>13872.352070203873</v>
      </c>
      <c r="DD10" s="298">
        <v>14043.256651661455</v>
      </c>
      <c r="DE10" s="298">
        <v>14202.076635913929</v>
      </c>
      <c r="DF10" s="298">
        <v>14941.362863791965</v>
      </c>
      <c r="DG10" s="298">
        <v>14772.460403635987</v>
      </c>
      <c r="DH10" s="298">
        <v>15320.262917711883</v>
      </c>
      <c r="DI10" s="298">
        <v>15703.945452661434</v>
      </c>
      <c r="DJ10" s="298"/>
      <c r="DK10" s="298"/>
      <c r="DL10" s="298"/>
      <c r="DM10" s="298"/>
      <c r="DN10" s="298"/>
      <c r="DO10" s="298"/>
    </row>
    <row r="11" spans="1:119" x14ac:dyDescent="0.25">
      <c r="A11" s="284">
        <v>1901</v>
      </c>
      <c r="B11" s="298">
        <v>12750.585463246995</v>
      </c>
      <c r="C11" s="298">
        <f t="shared" si="9"/>
        <v>3131.9762084646472</v>
      </c>
      <c r="D11" s="298">
        <f t="shared" si="9"/>
        <v>2062.5085729627403</v>
      </c>
      <c r="E11" s="298">
        <f t="shared" si="1"/>
        <v>464.63383312387623</v>
      </c>
      <c r="F11" s="298">
        <f t="shared" si="1"/>
        <v>9.1104673161544358</v>
      </c>
      <c r="G11" s="298">
        <f t="shared" si="1"/>
        <v>114.89311559816984</v>
      </c>
      <c r="H11" s="298">
        <f t="shared" si="1"/>
        <v>1473.8711569245399</v>
      </c>
      <c r="I11" s="298">
        <f t="shared" si="1"/>
        <v>7556.1006818196074</v>
      </c>
      <c r="J11" s="298">
        <f t="shared" si="1"/>
        <v>4209.0359000633489</v>
      </c>
      <c r="K11" s="298">
        <f t="shared" si="1"/>
        <v>150.82884778966789</v>
      </c>
      <c r="L11" s="298">
        <f t="shared" si="1"/>
        <v>3196.2359339665891</v>
      </c>
      <c r="M11" s="298">
        <v>0</v>
      </c>
      <c r="N11" s="299">
        <f t="shared" si="2"/>
        <v>0</v>
      </c>
      <c r="O11" s="299">
        <f t="shared" si="3"/>
        <v>0</v>
      </c>
      <c r="P11" s="299">
        <f t="shared" si="4"/>
        <v>0</v>
      </c>
      <c r="Q11" s="310"/>
      <c r="R11" s="284">
        <v>1901</v>
      </c>
      <c r="S11" s="295">
        <f t="shared" si="10"/>
        <v>8.5924333120241734</v>
      </c>
      <c r="T11" s="295">
        <f t="shared" si="10"/>
        <v>4.2277244399528291</v>
      </c>
      <c r="U11" s="295">
        <f t="shared" si="10"/>
        <v>15.964712578258379</v>
      </c>
      <c r="V11" s="295">
        <f t="shared" si="10"/>
        <v>17.091836734693878</v>
      </c>
      <c r="W11" s="295">
        <f t="shared" si="10"/>
        <v>19.999999999999996</v>
      </c>
      <c r="X11" s="295">
        <f t="shared" si="10"/>
        <v>-1.304347826086949</v>
      </c>
      <c r="Y11" s="295">
        <f t="shared" si="10"/>
        <v>17.183098591549296</v>
      </c>
      <c r="Z11" s="295">
        <f t="shared" si="10"/>
        <v>8.592948835783476</v>
      </c>
      <c r="AA11" s="295">
        <f t="shared" si="10"/>
        <v>10.702875399360989</v>
      </c>
      <c r="AB11" s="295">
        <f t="shared" si="10"/>
        <v>-4.1800643086816631</v>
      </c>
      <c r="AC11" s="295">
        <f t="shared" si="10"/>
        <v>6.5882070510768997</v>
      </c>
      <c r="AD11" s="301" t="s">
        <v>2</v>
      </c>
      <c r="AF11" s="284">
        <v>1901</v>
      </c>
      <c r="AG11" s="302">
        <v>1</v>
      </c>
      <c r="AH11" s="302">
        <v>0.24563391363419601</v>
      </c>
      <c r="AI11" s="302">
        <v>0.16175795055904149</v>
      </c>
      <c r="AJ11" s="302">
        <v>3.6440195978699408E-2</v>
      </c>
      <c r="AK11" s="302">
        <v>7.1451364664116483E-4</v>
      </c>
      <c r="AL11" s="302">
        <v>9.0108109881969125E-3</v>
      </c>
      <c r="AM11" s="303">
        <v>0.115592429945504</v>
      </c>
      <c r="AN11" s="302">
        <v>0.59260813580676253</v>
      </c>
      <c r="AO11" s="302">
        <v>0.33010530474821814</v>
      </c>
      <c r="AP11" s="302">
        <v>1.1829170372170397E-2</v>
      </c>
      <c r="AQ11" s="302">
        <v>0.25067366068637392</v>
      </c>
      <c r="AR11" s="304">
        <v>0</v>
      </c>
      <c r="AS11" s="299">
        <f t="shared" si="5"/>
        <v>0</v>
      </c>
      <c r="AT11" s="299">
        <f t="shared" si="6"/>
        <v>0</v>
      </c>
      <c r="AU11" s="299">
        <f t="shared" si="7"/>
        <v>0</v>
      </c>
      <c r="AW11" s="291" t="s">
        <v>256</v>
      </c>
      <c r="AX11" s="292">
        <f>(((I20/I5)^(1/15))-1)*100</f>
        <v>2.8814337557796277</v>
      </c>
      <c r="AY11" s="293">
        <f>AVERAGE(AN5:AN20)</f>
        <v>0.59371211030051574</v>
      </c>
      <c r="AZ11" s="293">
        <f t="shared" si="8"/>
        <v>1.7107421158350637</v>
      </c>
      <c r="BA11" s="292">
        <f>(((I$30/I$20)^(1/10))-1)*100</f>
        <v>-0.3762337995431686</v>
      </c>
      <c r="BB11" s="293">
        <f>AVERAGE(AN$20:AN$30)</f>
        <v>0.5706578958250953</v>
      </c>
      <c r="BC11" s="293">
        <f t="shared" si="0"/>
        <v>-0.21470078838558529</v>
      </c>
      <c r="BD11" s="309"/>
      <c r="BE11" s="281" t="s">
        <v>281</v>
      </c>
      <c r="BF11" s="295">
        <v>3.49</v>
      </c>
      <c r="BG11" s="295">
        <v>3.6259999999999999</v>
      </c>
      <c r="BH11" s="309"/>
      <c r="BI11" s="281" t="s">
        <v>281</v>
      </c>
      <c r="BJ11" s="295">
        <v>3.6259999999999999</v>
      </c>
      <c r="BK11" s="295">
        <v>3.831</v>
      </c>
      <c r="BM11" s="281" t="s">
        <v>281</v>
      </c>
      <c r="BN11" s="295">
        <v>3.831</v>
      </c>
      <c r="BO11" s="295">
        <v>4.8239999999999998</v>
      </c>
      <c r="BQ11" s="281" t="s">
        <v>281</v>
      </c>
      <c r="BR11" s="295">
        <v>4.8239999999999998</v>
      </c>
      <c r="BS11" s="295">
        <v>6.0970000000000004</v>
      </c>
      <c r="BT11" s="306"/>
      <c r="BU11" s="281" t="s">
        <v>281</v>
      </c>
      <c r="BV11" s="295">
        <v>6.0970000000000004</v>
      </c>
      <c r="BW11" s="295">
        <v>5.2050000000000001</v>
      </c>
      <c r="BX11" s="278"/>
      <c r="BY11" s="281" t="s">
        <v>281</v>
      </c>
      <c r="BZ11" s="295">
        <v>5.2050000000000001</v>
      </c>
      <c r="CA11" s="295">
        <v>5.67</v>
      </c>
      <c r="CB11" s="295"/>
      <c r="CC11" s="281" t="s">
        <v>281</v>
      </c>
      <c r="CD11" s="295">
        <v>5.67</v>
      </c>
      <c r="CE11" s="306">
        <f>CU11</f>
        <v>6.23</v>
      </c>
      <c r="CF11" s="281"/>
      <c r="CG11" s="281" t="s">
        <v>281</v>
      </c>
      <c r="CH11" s="295">
        <v>6.23</v>
      </c>
      <c r="CI11" s="295">
        <f>DE11</f>
        <v>6.2861949999999993</v>
      </c>
      <c r="CJ11" s="281"/>
      <c r="CK11" s="281" t="s">
        <v>281</v>
      </c>
      <c r="CL11" s="295">
        <v>5.8289999999999997</v>
      </c>
      <c r="CM11" s="295">
        <v>5.6369999999999996</v>
      </c>
      <c r="CN11" s="295">
        <v>5.8739999999999997</v>
      </c>
      <c r="CO11" s="295">
        <v>5.9409999999999998</v>
      </c>
      <c r="CP11" s="295">
        <v>6.0960000000000001</v>
      </c>
      <c r="CQ11" s="295">
        <v>5.9459999999999997</v>
      </c>
      <c r="CR11" s="295">
        <v>6.0359999999999996</v>
      </c>
      <c r="CS11" s="295">
        <v>6.2610000000000001</v>
      </c>
      <c r="CT11" s="295">
        <v>6.1310000000000002</v>
      </c>
      <c r="CU11" s="295">
        <v>6.23</v>
      </c>
      <c r="CV11" s="295">
        <v>6.2149999999999999</v>
      </c>
      <c r="CW11" s="295">
        <v>6.1580000000000004</v>
      </c>
      <c r="CX11" s="295">
        <v>6.2450000000000001</v>
      </c>
      <c r="CY11" s="295">
        <v>6.319</v>
      </c>
      <c r="CZ11" s="295">
        <v>6.194</v>
      </c>
      <c r="DA11" s="295">
        <v>6.3090000000000002</v>
      </c>
      <c r="DB11" s="295">
        <v>6.1163780000000001</v>
      </c>
      <c r="DC11" s="295">
        <v>6.345504</v>
      </c>
      <c r="DD11" s="295">
        <v>6.3920050000000002</v>
      </c>
      <c r="DE11" s="295">
        <v>6.2861949999999993</v>
      </c>
      <c r="DF11" s="295">
        <v>6.3564480000000003</v>
      </c>
      <c r="DG11" s="295">
        <v>6.281631</v>
      </c>
      <c r="DH11" s="295">
        <v>6.394984</v>
      </c>
      <c r="DI11" s="295">
        <v>6.5471400000000006</v>
      </c>
      <c r="DJ11" s="312"/>
      <c r="DK11" s="312"/>
      <c r="DL11" s="312"/>
      <c r="DM11" s="312"/>
      <c r="DN11" s="312"/>
      <c r="DO11" s="312"/>
    </row>
    <row r="12" spans="1:119" x14ac:dyDescent="0.25">
      <c r="A12" s="284">
        <v>1902</v>
      </c>
      <c r="B12" s="298">
        <v>11841.315969266281</v>
      </c>
      <c r="C12" s="298">
        <f t="shared" si="9"/>
        <v>2994.8130616492112</v>
      </c>
      <c r="D12" s="298">
        <f t="shared" si="9"/>
        <v>1806.9093510372968</v>
      </c>
      <c r="E12" s="298">
        <f t="shared" si="1"/>
        <v>508.16162141216967</v>
      </c>
      <c r="F12" s="298">
        <f t="shared" si="1"/>
        <v>10.628878535513509</v>
      </c>
      <c r="G12" s="298">
        <f t="shared" si="1"/>
        <v>118.43607511000766</v>
      </c>
      <c r="H12" s="298">
        <f t="shared" si="1"/>
        <v>1169.6827759796058</v>
      </c>
      <c r="I12" s="298">
        <f t="shared" si="1"/>
        <v>7039.5935565797736</v>
      </c>
      <c r="J12" s="298">
        <f t="shared" si="1"/>
        <v>3849.6785781483691</v>
      </c>
      <c r="K12" s="298">
        <f t="shared" si="1"/>
        <v>162.47000047142078</v>
      </c>
      <c r="L12" s="298">
        <f t="shared" si="1"/>
        <v>3027.4449779599831</v>
      </c>
      <c r="M12" s="298">
        <v>0</v>
      </c>
      <c r="N12" s="299">
        <f t="shared" si="2"/>
        <v>0</v>
      </c>
      <c r="O12" s="299">
        <f t="shared" si="3"/>
        <v>0</v>
      </c>
      <c r="P12" s="299">
        <f t="shared" si="4"/>
        <v>0</v>
      </c>
      <c r="Q12" s="310"/>
      <c r="R12" s="284">
        <v>1902</v>
      </c>
      <c r="S12" s="295">
        <f t="shared" si="10"/>
        <v>-7.1311979877445086</v>
      </c>
      <c r="T12" s="295">
        <f t="shared" si="10"/>
        <v>-4.3794440853264334</v>
      </c>
      <c r="U12" s="295">
        <f t="shared" si="10"/>
        <v>-12.392638036809799</v>
      </c>
      <c r="V12" s="295">
        <f t="shared" si="10"/>
        <v>9.3681917211329022</v>
      </c>
      <c r="W12" s="295">
        <f t="shared" si="10"/>
        <v>16.666666666666675</v>
      </c>
      <c r="X12" s="295">
        <f t="shared" si="10"/>
        <v>3.0837004405286139</v>
      </c>
      <c r="Y12" s="295">
        <f t="shared" si="10"/>
        <v>-20.638736263736256</v>
      </c>
      <c r="Z12" s="295">
        <f t="shared" si="10"/>
        <v>-6.835630532062364</v>
      </c>
      <c r="AA12" s="295">
        <f t="shared" si="10"/>
        <v>-8.5377585377585223</v>
      </c>
      <c r="AB12" s="295">
        <f t="shared" si="10"/>
        <v>7.718120805369133</v>
      </c>
      <c r="AC12" s="295">
        <f t="shared" si="10"/>
        <v>-5.2809291771253264</v>
      </c>
      <c r="AD12" s="301" t="s">
        <v>2</v>
      </c>
      <c r="AF12" s="284">
        <v>1902</v>
      </c>
      <c r="AG12" s="302">
        <v>1</v>
      </c>
      <c r="AH12" s="302">
        <v>0.25291218217824296</v>
      </c>
      <c r="AI12" s="302">
        <v>0.15259362690152567</v>
      </c>
      <c r="AJ12" s="302">
        <v>4.2914286109000492E-2</v>
      </c>
      <c r="AK12" s="302">
        <v>8.9760957000897443E-4</v>
      </c>
      <c r="AL12" s="302">
        <v>1.0001935208671429E-2</v>
      </c>
      <c r="AM12" s="303">
        <v>9.8779796013844762E-2</v>
      </c>
      <c r="AN12" s="302">
        <v>0.59449419092023137</v>
      </c>
      <c r="AO12" s="302">
        <v>0.32510563759467903</v>
      </c>
      <c r="AP12" s="302">
        <v>1.3720603427280037E-2</v>
      </c>
      <c r="AQ12" s="302">
        <v>0.2556679498982723</v>
      </c>
      <c r="AR12" s="304">
        <v>0</v>
      </c>
      <c r="AS12" s="299">
        <f t="shared" si="5"/>
        <v>0</v>
      </c>
      <c r="AT12" s="299">
        <f t="shared" si="6"/>
        <v>0</v>
      </c>
      <c r="AU12" s="299">
        <f t="shared" si="7"/>
        <v>0</v>
      </c>
      <c r="AW12" s="313" t="s">
        <v>257</v>
      </c>
      <c r="AX12" s="292">
        <f>(((J20/J5)^(1/15))-1)*100</f>
        <v>3.4448398467303409</v>
      </c>
      <c r="AY12" s="293">
        <f>AVERAGE(AO5:AO20)</f>
        <v>0.32524657772836546</v>
      </c>
      <c r="AZ12" s="293">
        <f t="shared" si="8"/>
        <v>1.1204223709713503</v>
      </c>
      <c r="BA12" s="292">
        <f>(((J$30/J$20)^(1/10))-1)*100</f>
        <v>-0.79302693192517815</v>
      </c>
      <c r="BB12" s="293">
        <f>AVERAGE(AO$20:AO$30)</f>
        <v>0.31872633487607183</v>
      </c>
      <c r="BC12" s="293">
        <f t="shared" si="0"/>
        <v>-0.25275856747052816</v>
      </c>
      <c r="BD12" s="309"/>
      <c r="BE12" s="281" t="s">
        <v>282</v>
      </c>
      <c r="BF12" s="295">
        <f>BF10/BF11</f>
        <v>1095.9441814778113</v>
      </c>
      <c r="BG12" s="295">
        <f>BG10/BG11</f>
        <v>900.32164037909604</v>
      </c>
      <c r="BH12" s="309"/>
      <c r="BI12" s="281" t="s">
        <v>282</v>
      </c>
      <c r="BJ12" s="295">
        <v>900.32164037909604</v>
      </c>
      <c r="BK12" s="295">
        <f>BK10/BK11</f>
        <v>1196.581485568006</v>
      </c>
      <c r="BM12" s="281" t="s">
        <v>282</v>
      </c>
      <c r="BN12" s="295">
        <v>1196.581485568006</v>
      </c>
      <c r="BO12" s="295">
        <f>BO10/BO11</f>
        <v>1675.362822240792</v>
      </c>
      <c r="BQ12" s="281" t="s">
        <v>282</v>
      </c>
      <c r="BR12" s="295">
        <v>1675.362822240792</v>
      </c>
      <c r="BS12" s="295">
        <f>BS10/BS11</f>
        <v>1989.848391451367</v>
      </c>
      <c r="BT12" s="295"/>
      <c r="BU12" s="281" t="s">
        <v>282</v>
      </c>
      <c r="BV12" s="295">
        <v>1989.848391451367</v>
      </c>
      <c r="BW12" s="295">
        <f>BW10/BW11</f>
        <v>3185.3212211261098</v>
      </c>
      <c r="BX12" s="278"/>
      <c r="BY12" s="281" t="s">
        <v>282</v>
      </c>
      <c r="BZ12" s="295">
        <v>3185.3212211261098</v>
      </c>
      <c r="CA12" s="295">
        <f>CA10/CA11</f>
        <v>1873.048642195482</v>
      </c>
      <c r="CB12" s="295"/>
      <c r="CC12" s="281" t="s">
        <v>282</v>
      </c>
      <c r="CD12" s="295">
        <v>1873.048642195482</v>
      </c>
      <c r="CE12" s="306">
        <f>CE10/CE11</f>
        <v>1957.2777732559287</v>
      </c>
      <c r="CF12" s="281"/>
      <c r="CG12" s="281" t="s">
        <v>282</v>
      </c>
      <c r="CH12" s="306">
        <v>1957.2777732559287</v>
      </c>
      <c r="CI12" s="306">
        <f>CI10/CI11</f>
        <v>2259.2485018224747</v>
      </c>
      <c r="CJ12" s="281"/>
      <c r="CK12" s="281" t="s">
        <v>282</v>
      </c>
      <c r="CL12" s="295">
        <f t="shared" ref="CL12:DE12" si="18">CL10/CL11</f>
        <v>1964.1079102029601</v>
      </c>
      <c r="CM12" s="295">
        <f t="shared" si="18"/>
        <v>1985.5566886985882</v>
      </c>
      <c r="CN12" s="295">
        <f t="shared" si="18"/>
        <v>1943.8023629892191</v>
      </c>
      <c r="CO12" s="295">
        <f t="shared" si="18"/>
        <v>1950.3235589485807</v>
      </c>
      <c r="CP12" s="295">
        <f t="shared" si="18"/>
        <v>1958.6253275912825</v>
      </c>
      <c r="CQ12" s="295">
        <f t="shared" si="18"/>
        <v>1982.3707355180845</v>
      </c>
      <c r="CR12" s="295">
        <f t="shared" si="18"/>
        <v>1977.56091022655</v>
      </c>
      <c r="CS12" s="295">
        <f t="shared" si="18"/>
        <v>1842.1996376512175</v>
      </c>
      <c r="CT12" s="295">
        <f t="shared" si="18"/>
        <v>1855.644885520707</v>
      </c>
      <c r="CU12" s="295">
        <f t="shared" si="18"/>
        <v>1957.2777732559287</v>
      </c>
      <c r="CV12" s="295">
        <f t="shared" si="18"/>
        <v>2006.5632369385105</v>
      </c>
      <c r="CW12" s="295">
        <f t="shared" si="18"/>
        <v>1981.3628591519066</v>
      </c>
      <c r="CX12" s="295">
        <f t="shared" si="18"/>
        <v>2053.0916534612543</v>
      </c>
      <c r="CY12" s="295">
        <f t="shared" si="18"/>
        <v>2025.5161611464468</v>
      </c>
      <c r="CZ12" s="295">
        <f t="shared" si="18"/>
        <v>2091.6065669092786</v>
      </c>
      <c r="DA12" s="295">
        <f t="shared" si="18"/>
        <v>2131.6010495168089</v>
      </c>
      <c r="DB12" s="295">
        <f t="shared" si="18"/>
        <v>2197.6007559982909</v>
      </c>
      <c r="DC12" s="295">
        <f t="shared" si="18"/>
        <v>2186.1702506536712</v>
      </c>
      <c r="DD12" s="295">
        <f t="shared" si="18"/>
        <v>2197.0033896502669</v>
      </c>
      <c r="DE12" s="295">
        <f t="shared" si="18"/>
        <v>2259.2485018224747</v>
      </c>
      <c r="DF12" s="295">
        <f t="shared" ref="DF12:DI12" si="19">DF10/DF11</f>
        <v>2350.5836693373349</v>
      </c>
      <c r="DG12" s="295">
        <f t="shared" si="19"/>
        <v>2351.6918462157341</v>
      </c>
      <c r="DH12" s="295">
        <f t="shared" si="19"/>
        <v>2395.6686862253109</v>
      </c>
      <c r="DI12" s="295">
        <f t="shared" si="19"/>
        <v>2398.5962500666601</v>
      </c>
      <c r="DJ12" s="312"/>
      <c r="DK12" s="312"/>
      <c r="DL12" s="312"/>
      <c r="DM12" s="312"/>
      <c r="DN12" s="312"/>
      <c r="DO12" s="312"/>
    </row>
    <row r="13" spans="1:119" x14ac:dyDescent="0.25">
      <c r="A13" s="284">
        <v>1903</v>
      </c>
      <c r="B13" s="298">
        <v>13167.518792194249</v>
      </c>
      <c r="C13" s="298">
        <f t="shared" si="9"/>
        <v>3240.2895421122612</v>
      </c>
      <c r="D13" s="298">
        <f t="shared" si="9"/>
        <v>2091.3583861305628</v>
      </c>
      <c r="E13" s="298">
        <f t="shared" si="1"/>
        <v>546.62803896926619</v>
      </c>
      <c r="F13" s="298">
        <f t="shared" si="1"/>
        <v>13.159563901111964</v>
      </c>
      <c r="G13" s="298">
        <f t="shared" si="1"/>
        <v>124.00358291432427</v>
      </c>
      <c r="H13" s="298">
        <f t="shared" si="1"/>
        <v>1407.5672003458603</v>
      </c>
      <c r="I13" s="298">
        <f t="shared" si="1"/>
        <v>7835.8708639514252</v>
      </c>
      <c r="J13" s="298">
        <f t="shared" si="1"/>
        <v>4378.0856824853263</v>
      </c>
      <c r="K13" s="298">
        <f t="shared" si="1"/>
        <v>171.58046778757523</v>
      </c>
      <c r="L13" s="298">
        <f t="shared" si="1"/>
        <v>3286.2047136785231</v>
      </c>
      <c r="M13" s="298">
        <v>0</v>
      </c>
      <c r="N13" s="299">
        <f t="shared" si="2"/>
        <v>0</v>
      </c>
      <c r="O13" s="299">
        <f t="shared" si="3"/>
        <v>0</v>
      </c>
      <c r="P13" s="299">
        <f t="shared" si="4"/>
        <v>0</v>
      </c>
      <c r="Q13" s="310"/>
      <c r="R13" s="284">
        <v>1903</v>
      </c>
      <c r="S13" s="295">
        <f t="shared" si="10"/>
        <v>11.199792543076125</v>
      </c>
      <c r="T13" s="295">
        <f t="shared" si="10"/>
        <v>8.1967213114753967</v>
      </c>
      <c r="U13" s="295">
        <f t="shared" si="10"/>
        <v>15.742296918767495</v>
      </c>
      <c r="V13" s="295">
        <f t="shared" si="10"/>
        <v>7.5697211155378419</v>
      </c>
      <c r="W13" s="295">
        <f t="shared" si="10"/>
        <v>23.809523809523814</v>
      </c>
      <c r="X13" s="295">
        <f t="shared" si="10"/>
        <v>4.7008547008547064</v>
      </c>
      <c r="Y13" s="295">
        <f t="shared" si="10"/>
        <v>20.337516226741648</v>
      </c>
      <c r="Z13" s="295">
        <f t="shared" si="10"/>
        <v>11.311410253613108</v>
      </c>
      <c r="AA13" s="295">
        <f t="shared" si="10"/>
        <v>13.726005784906658</v>
      </c>
      <c r="AB13" s="295">
        <f t="shared" si="10"/>
        <v>5.6074766355140415</v>
      </c>
      <c r="AC13" s="295">
        <f t="shared" si="10"/>
        <v>8.5471325689592916</v>
      </c>
      <c r="AD13" s="301" t="s">
        <v>2</v>
      </c>
      <c r="AF13" s="284">
        <v>1903</v>
      </c>
      <c r="AG13" s="302">
        <v>1</v>
      </c>
      <c r="AH13" s="302">
        <v>0.24608201387440709</v>
      </c>
      <c r="AI13" s="302">
        <v>0.15882706674930491</v>
      </c>
      <c r="AJ13" s="302">
        <v>4.1513366914145526E-2</v>
      </c>
      <c r="AK13" s="302">
        <v>9.9939587015535525E-4</v>
      </c>
      <c r="AL13" s="302">
        <v>9.4173841610793087E-3</v>
      </c>
      <c r="AM13" s="303">
        <v>0.10689691980392473</v>
      </c>
      <c r="AN13" s="302">
        <v>0.595090919376288</v>
      </c>
      <c r="AO13" s="302">
        <v>0.33249131834014706</v>
      </c>
      <c r="AP13" s="302">
        <v>1.3030584614717901E-2</v>
      </c>
      <c r="AQ13" s="302">
        <v>0.24956901642142304</v>
      </c>
      <c r="AR13" s="304">
        <v>0</v>
      </c>
      <c r="AS13" s="299">
        <f t="shared" si="5"/>
        <v>0</v>
      </c>
      <c r="AT13" s="299">
        <f t="shared" si="6"/>
        <v>0</v>
      </c>
      <c r="AU13" s="299">
        <f t="shared" si="7"/>
        <v>0</v>
      </c>
      <c r="AW13" s="313" t="s">
        <v>258</v>
      </c>
      <c r="AX13" s="292">
        <f>(((K20/K5)^(1/15))-1)*100</f>
        <v>2.4313054826603286</v>
      </c>
      <c r="AY13" s="293">
        <f>AVERAGE(AP5:AP20)</f>
        <v>1.277851160554388E-2</v>
      </c>
      <c r="AZ13" s="293">
        <f t="shared" si="8"/>
        <v>3.1068465326797474E-2</v>
      </c>
      <c r="BA13" s="292">
        <f>(((K$30/K$20)^(1/10))-1)*100</f>
        <v>3.2887176096948245</v>
      </c>
      <c r="BB13" s="293">
        <f>AVERAGE(AP$20:AP$30)</f>
        <v>1.402505036784395E-2</v>
      </c>
      <c r="BC13" s="293">
        <f t="shared" si="0"/>
        <v>4.6124430121585278E-2</v>
      </c>
      <c r="BD13" s="309"/>
      <c r="BE13" s="281" t="s">
        <v>283</v>
      </c>
      <c r="BF13" s="295"/>
      <c r="BG13" s="295">
        <f>(((BG12/BF12)^(1/9))-1)*100</f>
        <v>-2.1609697824576557</v>
      </c>
      <c r="BH13" s="309"/>
      <c r="BI13" s="281" t="s">
        <v>283</v>
      </c>
      <c r="BJ13" s="295">
        <v>-2.1609697824576557</v>
      </c>
      <c r="BK13" s="295">
        <f>(((BK12/BJ12)^(1/10))-1)*100</f>
        <v>2.8855678682472297</v>
      </c>
      <c r="BM13" s="281" t="s">
        <v>283</v>
      </c>
      <c r="BN13" s="295">
        <v>2.8855678682472297</v>
      </c>
      <c r="BO13" s="295">
        <f>(((BO12/BN12)^(1/10))-1)*100</f>
        <v>3.422887661073104</v>
      </c>
      <c r="BQ13" s="281" t="s">
        <v>283</v>
      </c>
      <c r="BR13" s="295">
        <v>3.422887661073104</v>
      </c>
      <c r="BS13" s="295">
        <f>(((BS12/BR12)^(1/10))-1)*100</f>
        <v>1.735169137860848</v>
      </c>
      <c r="BT13" s="295"/>
      <c r="BU13" s="281" t="s">
        <v>283</v>
      </c>
      <c r="BV13" s="295">
        <v>1.735169137860848</v>
      </c>
      <c r="BW13" s="295">
        <f>(((BW12/BV12)^(1/10))-1)*100</f>
        <v>4.8173859664704333</v>
      </c>
      <c r="BX13" s="278"/>
      <c r="BY13" s="281" t="s">
        <v>283</v>
      </c>
      <c r="BZ13" s="295">
        <v>4.8173859664704333</v>
      </c>
      <c r="CA13" s="295">
        <f>(((CA12/BZ12)^(1/10))-1)*100</f>
        <v>-5.1713468992386709</v>
      </c>
      <c r="CB13" s="295"/>
      <c r="CC13" s="281" t="s">
        <v>283</v>
      </c>
      <c r="CD13" s="295">
        <v>-5.1713468992386709</v>
      </c>
      <c r="CE13" s="311">
        <f>(((CE12/CD12)^(1/10))-1)*100</f>
        <v>0.44084109109110425</v>
      </c>
      <c r="CF13" s="281"/>
      <c r="CG13" s="281" t="s">
        <v>283</v>
      </c>
      <c r="CH13" s="311">
        <v>0.44084109109110425</v>
      </c>
      <c r="CI13" s="311">
        <f>(((CI12/CH12)^(1/10))-1)*100</f>
        <v>1.4451185178257164</v>
      </c>
      <c r="CJ13" s="281"/>
      <c r="CK13" s="281" t="s">
        <v>283</v>
      </c>
      <c r="CL13" s="311">
        <f>((CL12/CD12)-1)*100</f>
        <v>4.8615538302701822</v>
      </c>
      <c r="CM13" s="311">
        <f t="shared" ref="CM13:DE13" si="20">((CM12/CL12)-1)*100</f>
        <v>1.092036663780438</v>
      </c>
      <c r="CN13" s="311">
        <f t="shared" si="20"/>
        <v>-2.1029027248139931</v>
      </c>
      <c r="CO13" s="311">
        <f t="shared" si="20"/>
        <v>0.33548657433120077</v>
      </c>
      <c r="CP13" s="311">
        <f t="shared" si="20"/>
        <v>0.42566109631456683</v>
      </c>
      <c r="CQ13" s="311">
        <f t="shared" si="20"/>
        <v>1.2123507029291991</v>
      </c>
      <c r="CR13" s="311">
        <f t="shared" si="20"/>
        <v>-0.24262995843092883</v>
      </c>
      <c r="CS13" s="311">
        <f t="shared" si="20"/>
        <v>-6.8448598409960208</v>
      </c>
      <c r="CT13" s="311">
        <f t="shared" si="20"/>
        <v>0.72984749289344286</v>
      </c>
      <c r="CU13" s="311">
        <f t="shared" si="20"/>
        <v>5.4769578235710048</v>
      </c>
      <c r="CV13" s="311">
        <f t="shared" si="20"/>
        <v>2.5180617874485778</v>
      </c>
      <c r="CW13" s="311">
        <f t="shared" si="20"/>
        <v>-1.2558975128565075</v>
      </c>
      <c r="CX13" s="311">
        <f t="shared" si="20"/>
        <v>3.6201745671184282</v>
      </c>
      <c r="CY13" s="311">
        <f t="shared" si="20"/>
        <v>-1.343120374987572</v>
      </c>
      <c r="CZ13" s="311">
        <f t="shared" si="20"/>
        <v>3.2628920484852886</v>
      </c>
      <c r="DA13" s="311">
        <f t="shared" si="20"/>
        <v>1.9121417593667811</v>
      </c>
      <c r="DB13" s="311">
        <f t="shared" si="20"/>
        <v>3.0962504215525044</v>
      </c>
      <c r="DC13" s="311">
        <f t="shared" si="20"/>
        <v>-0.52013566674566913</v>
      </c>
      <c r="DD13" s="311">
        <f t="shared" si="20"/>
        <v>0.49553043699850363</v>
      </c>
      <c r="DE13" s="311">
        <f t="shared" si="20"/>
        <v>2.8331823458004113</v>
      </c>
      <c r="DF13" s="311">
        <f t="shared" ref="DF13" si="21">((DF12/DE12)-1)*100</f>
        <v>4.0427233852841971</v>
      </c>
      <c r="DG13" s="311">
        <f t="shared" ref="DG13" si="22">((DG12/DF12)-1)*100</f>
        <v>4.7144753571415343E-2</v>
      </c>
      <c r="DH13" s="311">
        <f t="shared" ref="DH13" si="23">((DH12/DG12)-1)*100</f>
        <v>1.8700086101987701</v>
      </c>
      <c r="DI13" s="311">
        <f t="shared" ref="DI13" si="24">((DI12/DH12)-1)*100</f>
        <v>0.12220236705442478</v>
      </c>
      <c r="DJ13" s="312"/>
      <c r="DK13" s="312"/>
      <c r="DL13" s="312"/>
      <c r="DM13" s="312"/>
      <c r="DN13" s="312"/>
      <c r="DO13" s="312"/>
    </row>
    <row r="14" spans="1:119" x14ac:dyDescent="0.25">
      <c r="A14" s="284">
        <v>1904</v>
      </c>
      <c r="B14" s="298">
        <v>13398.845140006226</v>
      </c>
      <c r="C14" s="298">
        <f t="shared" si="9"/>
        <v>3273.6945889381609</v>
      </c>
      <c r="D14" s="298">
        <f t="shared" si="9"/>
        <v>2169.8096324641151</v>
      </c>
      <c r="E14" s="298">
        <f t="shared" si="1"/>
        <v>566.87352189405374</v>
      </c>
      <c r="F14" s="298">
        <f t="shared" si="1"/>
        <v>15.184112193590726</v>
      </c>
      <c r="G14" s="298">
        <f t="shared" si="1"/>
        <v>133.11405023047871</v>
      </c>
      <c r="H14" s="298">
        <f t="shared" si="1"/>
        <v>1454.6379481459915</v>
      </c>
      <c r="I14" s="298">
        <f t="shared" si="1"/>
        <v>7955.3409186039507</v>
      </c>
      <c r="J14" s="298">
        <f t="shared" si="1"/>
        <v>4371.5059005347703</v>
      </c>
      <c r="K14" s="298">
        <f t="shared" si="1"/>
        <v>180.18479803060995</v>
      </c>
      <c r="L14" s="298">
        <f t="shared" si="1"/>
        <v>3403.6502200385708</v>
      </c>
      <c r="M14" s="298">
        <v>0</v>
      </c>
      <c r="N14" s="299">
        <f t="shared" si="2"/>
        <v>0</v>
      </c>
      <c r="O14" s="299">
        <f t="shared" si="3"/>
        <v>0</v>
      </c>
      <c r="P14" s="299">
        <f t="shared" si="4"/>
        <v>0</v>
      </c>
      <c r="Q14" s="310"/>
      <c r="R14" s="284">
        <v>1904</v>
      </c>
      <c r="S14" s="295">
        <f t="shared" si="10"/>
        <v>1.7567952737542969</v>
      </c>
      <c r="T14" s="295">
        <f t="shared" si="10"/>
        <v>1.0309278350515427</v>
      </c>
      <c r="U14" s="295">
        <f t="shared" si="10"/>
        <v>3.7512100677637994</v>
      </c>
      <c r="V14" s="295">
        <f t="shared" si="10"/>
        <v>3.7037037037036979</v>
      </c>
      <c r="W14" s="295">
        <f t="shared" si="10"/>
        <v>15.384615384615374</v>
      </c>
      <c r="X14" s="295">
        <f t="shared" si="10"/>
        <v>7.3469387755102034</v>
      </c>
      <c r="Y14" s="295">
        <f t="shared" si="10"/>
        <v>3.3441208198489614</v>
      </c>
      <c r="Z14" s="295">
        <f t="shared" si="10"/>
        <v>1.5246557367623481</v>
      </c>
      <c r="AA14" s="295">
        <f t="shared" si="10"/>
        <v>-0.15028901734104316</v>
      </c>
      <c r="AB14" s="295">
        <f t="shared" si="10"/>
        <v>5.0147492625368661</v>
      </c>
      <c r="AC14" s="295">
        <f t="shared" si="10"/>
        <v>3.5738950124193813</v>
      </c>
      <c r="AD14" s="301" t="s">
        <v>2</v>
      </c>
      <c r="AF14" s="284">
        <v>1904</v>
      </c>
      <c r="AG14" s="302">
        <v>1</v>
      </c>
      <c r="AH14" s="302">
        <v>0.24432662328214949</v>
      </c>
      <c r="AI14" s="302">
        <v>0.16194004854832636</v>
      </c>
      <c r="AJ14" s="302">
        <v>4.2307640395177398E-2</v>
      </c>
      <c r="AK14" s="302">
        <v>1.1332403677279661E-3</v>
      </c>
      <c r="AL14" s="302">
        <v>9.9347405570818365E-3</v>
      </c>
      <c r="AM14" s="303">
        <v>0.10856442722833914</v>
      </c>
      <c r="AN14" s="302">
        <v>0.59373332816952418</v>
      </c>
      <c r="AO14" s="302">
        <v>0.32625990186888143</v>
      </c>
      <c r="AP14" s="302">
        <v>1.3447785697038531E-2</v>
      </c>
      <c r="AQ14" s="302">
        <v>0.25402564060360422</v>
      </c>
      <c r="AR14" s="304">
        <v>0</v>
      </c>
      <c r="AS14" s="299">
        <f t="shared" si="5"/>
        <v>0</v>
      </c>
      <c r="AT14" s="299">
        <f t="shared" si="6"/>
        <v>0</v>
      </c>
      <c r="AU14" s="299">
        <f t="shared" si="7"/>
        <v>0</v>
      </c>
      <c r="AW14" s="313" t="s">
        <v>259</v>
      </c>
      <c r="AX14" s="292">
        <f>(((L20/L5)^(1/15))-1)*100</f>
        <v>2.2069651802846701</v>
      </c>
      <c r="AY14" s="293">
        <f>AVERAGE(AQ5:AQ20)</f>
        <v>0.25568702096660628</v>
      </c>
      <c r="AZ14" s="293">
        <f t="shared" si="8"/>
        <v>0.56429235232401642</v>
      </c>
      <c r="BA14" s="292">
        <f>(((L$30/L$20)^(1/10))-1)*100</f>
        <v>-4.0715620684617093E-2</v>
      </c>
      <c r="BB14" s="293">
        <f>AVERAGE(AQ$20:AQ$30)</f>
        <v>0.23790651058117948</v>
      </c>
      <c r="BC14" s="293">
        <f t="shared" si="0"/>
        <v>-9.6865112432241458E-3</v>
      </c>
      <c r="BD14" s="309"/>
      <c r="BE14" s="280" t="s">
        <v>285</v>
      </c>
      <c r="BF14" s="295"/>
      <c r="BG14" s="295"/>
      <c r="BH14" s="309"/>
      <c r="BI14" s="280" t="s">
        <v>285</v>
      </c>
      <c r="BJ14" s="295"/>
      <c r="BK14" s="295"/>
      <c r="BM14" s="280" t="s">
        <v>285</v>
      </c>
      <c r="BN14" s="295"/>
      <c r="BO14" s="295"/>
      <c r="BQ14" s="280" t="s">
        <v>285</v>
      </c>
      <c r="BR14" s="295"/>
      <c r="BS14" s="295"/>
      <c r="BT14" s="295"/>
      <c r="BU14" s="280" t="s">
        <v>285</v>
      </c>
      <c r="BV14" s="295"/>
      <c r="BW14" s="295"/>
      <c r="BX14" s="278"/>
      <c r="BY14" s="280" t="s">
        <v>285</v>
      </c>
      <c r="BZ14" s="295"/>
      <c r="CA14" s="295"/>
      <c r="CB14" s="295"/>
      <c r="CC14" s="280" t="s">
        <v>285</v>
      </c>
      <c r="CD14" s="295"/>
      <c r="CE14" s="306"/>
      <c r="CF14" s="280"/>
      <c r="CG14" s="280" t="s">
        <v>285</v>
      </c>
      <c r="CH14" s="306"/>
      <c r="CI14" s="306"/>
      <c r="CJ14" s="280"/>
      <c r="CK14" s="280" t="s">
        <v>285</v>
      </c>
      <c r="CL14" s="295"/>
      <c r="CM14" s="295"/>
      <c r="CN14" s="295"/>
      <c r="CO14" s="295"/>
      <c r="CP14" s="295"/>
      <c r="CQ14" s="295"/>
      <c r="CR14" s="295"/>
      <c r="CS14" s="295"/>
      <c r="CT14" s="295"/>
      <c r="CU14" s="295"/>
      <c r="CV14" s="295"/>
      <c r="CW14" s="295"/>
      <c r="CX14" s="295"/>
      <c r="CY14" s="295"/>
      <c r="CZ14" s="295"/>
      <c r="DA14" s="295"/>
      <c r="DB14" s="295"/>
      <c r="DC14" s="295"/>
      <c r="DD14" s="295"/>
      <c r="DE14" s="295"/>
      <c r="DF14" s="295"/>
      <c r="DG14" s="295"/>
      <c r="DH14" s="295"/>
      <c r="DI14" s="295"/>
      <c r="DJ14" s="312"/>
      <c r="DK14" s="312"/>
      <c r="DL14" s="312"/>
      <c r="DM14" s="312"/>
      <c r="DN14" s="312"/>
      <c r="DO14" s="312"/>
    </row>
    <row r="15" spans="1:119" x14ac:dyDescent="0.25">
      <c r="A15" s="284">
        <v>1905</v>
      </c>
      <c r="B15" s="298">
        <v>14791.238687824347</v>
      </c>
      <c r="C15" s="298">
        <f t="shared" si="9"/>
        <v>3653.2973937779293</v>
      </c>
      <c r="D15" s="298">
        <f t="shared" si="9"/>
        <v>2270.0247729418138</v>
      </c>
      <c r="E15" s="298">
        <f t="shared" si="1"/>
        <v>623.05473701033952</v>
      </c>
      <c r="F15" s="298">
        <f t="shared" si="1"/>
        <v>20.751619997907326</v>
      </c>
      <c r="G15" s="298">
        <f t="shared" si="1"/>
        <v>120.46062340248643</v>
      </c>
      <c r="H15" s="298">
        <f t="shared" si="1"/>
        <v>1505.7577925310807</v>
      </c>
      <c r="I15" s="298">
        <f t="shared" si="1"/>
        <v>8867.9165211046056</v>
      </c>
      <c r="J15" s="298">
        <f t="shared" si="1"/>
        <v>4993.5483633988715</v>
      </c>
      <c r="K15" s="298">
        <f t="shared" si="1"/>
        <v>198.91186973603854</v>
      </c>
      <c r="L15" s="298">
        <f t="shared" si="1"/>
        <v>3675.456287969695</v>
      </c>
      <c r="M15" s="298">
        <v>0</v>
      </c>
      <c r="N15" s="299">
        <f t="shared" si="2"/>
        <v>0</v>
      </c>
      <c r="O15" s="299">
        <f t="shared" si="3"/>
        <v>0</v>
      </c>
      <c r="P15" s="299">
        <f t="shared" si="4"/>
        <v>0</v>
      </c>
      <c r="Q15" s="310"/>
      <c r="R15" s="284">
        <v>1905</v>
      </c>
      <c r="S15" s="295">
        <f t="shared" si="10"/>
        <v>10.391892236001121</v>
      </c>
      <c r="T15" s="295">
        <f t="shared" si="10"/>
        <v>11.595547309833032</v>
      </c>
      <c r="U15" s="295">
        <f t="shared" si="10"/>
        <v>4.6186144156752817</v>
      </c>
      <c r="V15" s="295">
        <f t="shared" si="10"/>
        <v>9.910714285714306</v>
      </c>
      <c r="W15" s="295">
        <f t="shared" si="10"/>
        <v>36.666666666666671</v>
      </c>
      <c r="X15" s="295">
        <f t="shared" si="10"/>
        <v>-9.5057034220532355</v>
      </c>
      <c r="Y15" s="295">
        <f t="shared" si="10"/>
        <v>3.5142658315936215</v>
      </c>
      <c r="Z15" s="295">
        <f t="shared" si="10"/>
        <v>11.471231865960041</v>
      </c>
      <c r="AA15" s="295">
        <f t="shared" si="10"/>
        <v>14.229477827949545</v>
      </c>
      <c r="AB15" s="295">
        <f t="shared" si="10"/>
        <v>10.393258426966302</v>
      </c>
      <c r="AC15" s="295">
        <f t="shared" si="10"/>
        <v>7.9857226906248968</v>
      </c>
      <c r="AD15" s="301" t="s">
        <v>2</v>
      </c>
      <c r="AF15" s="284">
        <v>1905</v>
      </c>
      <c r="AG15" s="302">
        <v>1</v>
      </c>
      <c r="AH15" s="302">
        <v>0.24699063214936837</v>
      </c>
      <c r="AI15" s="302">
        <v>0.15347090401633653</v>
      </c>
      <c r="AJ15" s="302">
        <v>4.2123229173714666E-2</v>
      </c>
      <c r="AK15" s="302">
        <v>1.4029670155339571E-3</v>
      </c>
      <c r="AL15" s="302">
        <v>8.1440524316361406E-3</v>
      </c>
      <c r="AM15" s="303">
        <v>0.10180065539545177</v>
      </c>
      <c r="AN15" s="302">
        <v>0.59953846383429521</v>
      </c>
      <c r="AO15" s="302">
        <v>0.33760177012824444</v>
      </c>
      <c r="AP15" s="302">
        <v>1.3447952124508418E-2</v>
      </c>
      <c r="AQ15" s="302">
        <v>0.2484887415815423</v>
      </c>
      <c r="AR15" s="304">
        <v>0</v>
      </c>
      <c r="AS15" s="299">
        <f t="shared" si="5"/>
        <v>0</v>
      </c>
      <c r="AT15" s="299">
        <f t="shared" si="6"/>
        <v>0</v>
      </c>
      <c r="AU15" s="299">
        <f t="shared" si="7"/>
        <v>0</v>
      </c>
      <c r="AW15" s="315" t="s">
        <v>131</v>
      </c>
      <c r="AX15" s="316">
        <v>0</v>
      </c>
      <c r="AY15" s="317">
        <v>0</v>
      </c>
      <c r="AZ15" s="317">
        <f t="shared" si="8"/>
        <v>0</v>
      </c>
      <c r="BA15" s="318" t="s">
        <v>2</v>
      </c>
      <c r="BB15" s="318" t="s">
        <v>2</v>
      </c>
      <c r="BC15" s="318" t="s">
        <v>2</v>
      </c>
      <c r="BD15" s="309"/>
      <c r="BE15" s="281" t="s">
        <v>280</v>
      </c>
      <c r="BF15" s="306">
        <f>D31</f>
        <v>4085.503559717115</v>
      </c>
      <c r="BG15" s="306">
        <f>D40</f>
        <v>4415.5156778541686</v>
      </c>
      <c r="BH15" s="309"/>
      <c r="BI15" s="281" t="s">
        <v>280</v>
      </c>
      <c r="BJ15" s="306">
        <v>4415.5156778541686</v>
      </c>
      <c r="BK15" s="306">
        <f>D50</f>
        <v>5924.3605467069792</v>
      </c>
      <c r="BM15" s="281" t="s">
        <v>280</v>
      </c>
      <c r="BN15" s="306">
        <v>5924.3605467069792</v>
      </c>
      <c r="BO15" s="306">
        <f>D60</f>
        <v>11184.046516373764</v>
      </c>
      <c r="BQ15" s="281" t="s">
        <v>280</v>
      </c>
      <c r="BR15" s="306">
        <v>11184.046516373764</v>
      </c>
      <c r="BS15" s="306">
        <f>Sectorial!D70</f>
        <v>22236.12003336737</v>
      </c>
      <c r="BT15" s="306"/>
      <c r="BU15" s="281" t="s">
        <v>280</v>
      </c>
      <c r="BV15" s="306">
        <v>22236.12003336737</v>
      </c>
      <c r="BW15" s="306">
        <f>D80</f>
        <v>49042.193352809642</v>
      </c>
      <c r="BX15" s="278"/>
      <c r="BY15" s="281" t="s">
        <v>280</v>
      </c>
      <c r="BZ15" s="306">
        <v>49042.193352809642</v>
      </c>
      <c r="CA15" s="306">
        <f>D90</f>
        <v>105359.21337575935</v>
      </c>
      <c r="CB15" s="306"/>
      <c r="CC15" s="281" t="s">
        <v>280</v>
      </c>
      <c r="CD15" s="306">
        <v>105359.21337575935</v>
      </c>
      <c r="CE15" s="306">
        <f>CU15</f>
        <v>122002.11814515987</v>
      </c>
      <c r="CF15" s="281"/>
      <c r="CG15" s="281" t="s">
        <v>280</v>
      </c>
      <c r="CH15" s="306">
        <v>122002.11814515987</v>
      </c>
      <c r="CI15" s="306">
        <f>DE15</f>
        <v>170315.82131910988</v>
      </c>
      <c r="CJ15" s="281"/>
      <c r="CK15" s="281" t="s">
        <v>280</v>
      </c>
      <c r="CL15" s="306">
        <v>117296.79395199087</v>
      </c>
      <c r="CM15" s="306">
        <v>115942.4586888326</v>
      </c>
      <c r="CN15" s="306">
        <v>104280.3152982825</v>
      </c>
      <c r="CO15" s="306">
        <v>108969.29089659305</v>
      </c>
      <c r="CP15" s="306">
        <v>112854.13253242763</v>
      </c>
      <c r="CQ15" s="306">
        <v>104929.56838479794</v>
      </c>
      <c r="CR15" s="306">
        <v>108471.55824509182</v>
      </c>
      <c r="CS15" s="306">
        <v>110340.00141646956</v>
      </c>
      <c r="CT15" s="306">
        <v>114687.35320555391</v>
      </c>
      <c r="CU15" s="306">
        <v>122002.11814515987</v>
      </c>
      <c r="CV15" s="306">
        <v>125542.76051361044</v>
      </c>
      <c r="CW15" s="306">
        <v>130533.67644142207</v>
      </c>
      <c r="CX15" s="306">
        <v>131212.91370206018</v>
      </c>
      <c r="CY15" s="306">
        <v>137198.84563818134</v>
      </c>
      <c r="CZ15" s="306">
        <v>123799.87214531626</v>
      </c>
      <c r="DA15" s="306">
        <v>136948.2959564933</v>
      </c>
      <c r="DB15" s="306">
        <v>148790.90848611176</v>
      </c>
      <c r="DC15" s="306">
        <v>159238.77549485248</v>
      </c>
      <c r="DD15" s="306">
        <v>162124.47313984262</v>
      </c>
      <c r="DE15" s="306">
        <v>170315.82131910988</v>
      </c>
      <c r="DF15" s="306">
        <v>166341.06819030544</v>
      </c>
      <c r="DG15" s="306">
        <v>163559.38381051365</v>
      </c>
      <c r="DH15" s="306">
        <v>165349.82237779806</v>
      </c>
      <c r="DI15" s="306">
        <v>171665.20703035465</v>
      </c>
      <c r="DJ15" s="308"/>
      <c r="DK15" s="308"/>
      <c r="DL15" s="308"/>
      <c r="DM15" s="308"/>
      <c r="DN15" s="308"/>
      <c r="DO15" s="308"/>
    </row>
    <row r="16" spans="1:119" x14ac:dyDescent="0.25">
      <c r="A16" s="284">
        <v>1906</v>
      </c>
      <c r="B16" s="298">
        <v>14624.055929081176</v>
      </c>
      <c r="C16" s="298">
        <f t="shared" si="9"/>
        <v>3552.5761162271106</v>
      </c>
      <c r="D16" s="298">
        <f t="shared" si="9"/>
        <v>2365.1785426883157</v>
      </c>
      <c r="E16" s="298">
        <f t="shared" si="1"/>
        <v>608.88289896298818</v>
      </c>
      <c r="F16" s="298">
        <f t="shared" si="1"/>
        <v>21.763894144146708</v>
      </c>
      <c r="G16" s="298">
        <f t="shared" si="1"/>
        <v>160.44545217894202</v>
      </c>
      <c r="H16" s="298">
        <f t="shared" si="1"/>
        <v>1574.0862974022386</v>
      </c>
      <c r="I16" s="298">
        <f t="shared" si="1"/>
        <v>8706.3012701657481</v>
      </c>
      <c r="J16" s="298">
        <f t="shared" si="1"/>
        <v>4931.2935034051479</v>
      </c>
      <c r="K16" s="298">
        <f t="shared" si="1"/>
        <v>198.91186973603854</v>
      </c>
      <c r="L16" s="298">
        <f t="shared" si="1"/>
        <v>3576.0958970245624</v>
      </c>
      <c r="M16" s="298">
        <v>0</v>
      </c>
      <c r="N16" s="299">
        <f t="shared" si="2"/>
        <v>0</v>
      </c>
      <c r="O16" s="299">
        <f t="shared" si="3"/>
        <v>0</v>
      </c>
      <c r="P16" s="299">
        <f t="shared" si="4"/>
        <v>0</v>
      </c>
      <c r="Q16" s="310"/>
      <c r="R16" s="284">
        <v>1906</v>
      </c>
      <c r="S16" s="295">
        <f t="shared" si="10"/>
        <v>-1.1302823399151118</v>
      </c>
      <c r="T16" s="295">
        <f t="shared" si="10"/>
        <v>-2.7569963978941625</v>
      </c>
      <c r="U16" s="295">
        <f t="shared" si="10"/>
        <v>4.1917502787067962</v>
      </c>
      <c r="V16" s="295">
        <f t="shared" si="10"/>
        <v>-2.2745735174654724</v>
      </c>
      <c r="W16" s="295">
        <f t="shared" si="10"/>
        <v>4.8780487804878092</v>
      </c>
      <c r="X16" s="295">
        <f t="shared" si="10"/>
        <v>33.193277310924387</v>
      </c>
      <c r="Y16" s="295">
        <f t="shared" si="10"/>
        <v>4.537815126050404</v>
      </c>
      <c r="Z16" s="295">
        <f t="shared" si="10"/>
        <v>-1.822471496593725</v>
      </c>
      <c r="AA16" s="295">
        <f t="shared" si="10"/>
        <v>-1.2467058585039825</v>
      </c>
      <c r="AB16" s="295">
        <f t="shared" si="10"/>
        <v>0</v>
      </c>
      <c r="AC16" s="295">
        <f t="shared" si="10"/>
        <v>-2.7033484596280966</v>
      </c>
      <c r="AD16" s="301" t="s">
        <v>2</v>
      </c>
      <c r="AF16" s="284">
        <v>1906</v>
      </c>
      <c r="AG16" s="302">
        <v>1</v>
      </c>
      <c r="AH16" s="302">
        <v>0.24292686881499895</v>
      </c>
      <c r="AI16" s="302">
        <v>0.16173204986073375</v>
      </c>
      <c r="AJ16" s="302">
        <v>4.1635706394706332E-2</v>
      </c>
      <c r="AK16" s="302">
        <v>1.488225581855671E-3</v>
      </c>
      <c r="AL16" s="302">
        <v>1.0971337429029017E-2</v>
      </c>
      <c r="AM16" s="303">
        <v>0.10763678045514272</v>
      </c>
      <c r="AN16" s="302">
        <v>0.59534108132426722</v>
      </c>
      <c r="AO16" s="302">
        <v>0.33720422893069307</v>
      </c>
      <c r="AP16" s="302">
        <v>1.3601689620215785E-2</v>
      </c>
      <c r="AQ16" s="302">
        <v>0.24453516277335841</v>
      </c>
      <c r="AR16" s="304">
        <v>0</v>
      </c>
      <c r="AS16" s="299">
        <f t="shared" si="5"/>
        <v>0</v>
      </c>
      <c r="AT16" s="299">
        <f t="shared" si="6"/>
        <v>0</v>
      </c>
      <c r="AU16" s="299">
        <f t="shared" si="7"/>
        <v>0</v>
      </c>
      <c r="AY16" s="319">
        <f>AY5+AY6+AY11</f>
        <v>1</v>
      </c>
      <c r="AZ16" s="319">
        <f>AZ5+AZ6+AZ11</f>
        <v>2.890615293102468</v>
      </c>
      <c r="BB16" s="319">
        <f>BB5+BB6+BB11</f>
        <v>1</v>
      </c>
      <c r="BC16" s="319">
        <f>BC5+BC6+BC11</f>
        <v>0.5675656065719562</v>
      </c>
      <c r="BD16" s="309"/>
      <c r="BE16" s="281" t="s">
        <v>281</v>
      </c>
      <c r="BF16" s="295">
        <v>0.66</v>
      </c>
      <c r="BG16" s="295">
        <v>0.77300000000000002</v>
      </c>
      <c r="BH16" s="309"/>
      <c r="BI16" s="281" t="s">
        <v>281</v>
      </c>
      <c r="BJ16" s="295">
        <v>0.77300000000000002</v>
      </c>
      <c r="BK16" s="295">
        <v>0.90900000000000003</v>
      </c>
      <c r="BM16" s="281" t="s">
        <v>281</v>
      </c>
      <c r="BN16" s="295">
        <v>0.90900000000000003</v>
      </c>
      <c r="BO16" s="295">
        <v>1.319</v>
      </c>
      <c r="BQ16" s="281" t="s">
        <v>281</v>
      </c>
      <c r="BR16" s="295">
        <v>1.319</v>
      </c>
      <c r="BS16" s="295">
        <v>2.1440000000000001</v>
      </c>
      <c r="BT16" s="295"/>
      <c r="BU16" s="281" t="s">
        <v>281</v>
      </c>
      <c r="BV16" s="295">
        <v>2.1440000000000001</v>
      </c>
      <c r="BW16" s="295">
        <v>3.0209999999999999</v>
      </c>
      <c r="BX16" s="278"/>
      <c r="BY16" s="281" t="s">
        <v>281</v>
      </c>
      <c r="BZ16" s="295">
        <v>3.0209999999999999</v>
      </c>
      <c r="CA16" s="295">
        <v>4.6619999999999999</v>
      </c>
      <c r="CB16" s="295"/>
      <c r="CC16" s="281" t="s">
        <v>281</v>
      </c>
      <c r="CD16" s="295">
        <v>4.6619999999999999</v>
      </c>
      <c r="CE16" s="295">
        <f>CU16</f>
        <v>6.1250280000000004</v>
      </c>
      <c r="CF16" s="281"/>
      <c r="CG16" s="281" t="s">
        <v>281</v>
      </c>
      <c r="CH16" s="295">
        <v>6.1250280000000004</v>
      </c>
      <c r="CI16" s="295">
        <f>DE16</f>
        <v>8.3665500000000002</v>
      </c>
      <c r="CJ16" s="281"/>
      <c r="CK16" s="281" t="s">
        <v>281</v>
      </c>
      <c r="CL16" s="295">
        <v>5.1189999999999998</v>
      </c>
      <c r="CM16" s="295">
        <v>5.0250000000000004</v>
      </c>
      <c r="CN16" s="295">
        <v>4.4260000000000002</v>
      </c>
      <c r="CO16" s="295">
        <v>4.6050000000000004</v>
      </c>
      <c r="CP16" s="295">
        <v>4.7640000000000002</v>
      </c>
      <c r="CQ16" s="295">
        <v>4.6539999999999999</v>
      </c>
      <c r="CR16" s="295">
        <v>4.7009999999999996</v>
      </c>
      <c r="CS16" s="295">
        <v>5.2914029999999999</v>
      </c>
      <c r="CT16" s="295">
        <v>5.6566080000000003</v>
      </c>
      <c r="CU16" s="295">
        <v>6.1250280000000004</v>
      </c>
      <c r="CV16" s="295">
        <v>6.2957650000000003</v>
      </c>
      <c r="CW16" s="295">
        <v>6.4100820000000001</v>
      </c>
      <c r="CX16" s="295">
        <v>6.427187</v>
      </c>
      <c r="CY16" s="295">
        <v>6.5646599999999999</v>
      </c>
      <c r="CZ16" s="295">
        <v>5.9860619999999995</v>
      </c>
      <c r="DA16" s="295">
        <v>6.5683020000000001</v>
      </c>
      <c r="DB16" s="295">
        <v>7.2951509999999997</v>
      </c>
      <c r="DC16" s="295">
        <v>7.7839359999999997</v>
      </c>
      <c r="DD16" s="295">
        <v>8.0456330000000005</v>
      </c>
      <c r="DE16" s="295">
        <v>8.3665500000000002</v>
      </c>
      <c r="DF16" s="295">
        <v>7.9530959999999995</v>
      </c>
      <c r="DG16" s="295">
        <v>7.7296610000000001</v>
      </c>
      <c r="DH16" s="295">
        <v>7.7238559999999996</v>
      </c>
      <c r="DI16" s="295">
        <v>7.8809449999999996</v>
      </c>
      <c r="DJ16" s="312"/>
      <c r="DK16" s="312"/>
      <c r="DL16" s="312"/>
      <c r="DM16" s="312"/>
      <c r="DN16" s="312"/>
      <c r="DO16" s="312"/>
    </row>
    <row r="17" spans="1:119" x14ac:dyDescent="0.25">
      <c r="A17" s="284">
        <v>1907</v>
      </c>
      <c r="B17" s="298">
        <v>15482.147027528266</v>
      </c>
      <c r="C17" s="298">
        <f t="shared" si="9"/>
        <v>3808.6814752256746</v>
      </c>
      <c r="D17" s="298">
        <f t="shared" si="9"/>
        <v>2443.629789021868</v>
      </c>
      <c r="E17" s="298">
        <f t="shared" si="1"/>
        <v>637.73271213081057</v>
      </c>
      <c r="F17" s="298">
        <f t="shared" si="1"/>
        <v>23.788442436625477</v>
      </c>
      <c r="G17" s="298">
        <f t="shared" si="1"/>
        <v>157.91476681334356</v>
      </c>
      <c r="H17" s="298">
        <f t="shared" si="1"/>
        <v>1624.1938676410882</v>
      </c>
      <c r="I17" s="298">
        <f t="shared" si="1"/>
        <v>9229.8357632807238</v>
      </c>
      <c r="J17" s="298">
        <f t="shared" si="1"/>
        <v>5323.5497350729092</v>
      </c>
      <c r="K17" s="298">
        <f t="shared" si="1"/>
        <v>197.39345851667946</v>
      </c>
      <c r="L17" s="298">
        <f t="shared" si="1"/>
        <v>3708.8925696911351</v>
      </c>
      <c r="M17" s="298">
        <v>0</v>
      </c>
      <c r="N17" s="299">
        <f t="shared" si="2"/>
        <v>0</v>
      </c>
      <c r="O17" s="299">
        <f t="shared" si="3"/>
        <v>0</v>
      </c>
      <c r="P17" s="299">
        <f t="shared" si="4"/>
        <v>0</v>
      </c>
      <c r="Q17" s="310"/>
      <c r="R17" s="284">
        <v>1907</v>
      </c>
      <c r="S17" s="295">
        <f t="shared" si="10"/>
        <v>5.8676683309224931</v>
      </c>
      <c r="T17" s="295">
        <f t="shared" si="10"/>
        <v>7.2090041316426934</v>
      </c>
      <c r="U17" s="295">
        <f t="shared" si="10"/>
        <v>3.3169270276053986</v>
      </c>
      <c r="V17" s="295">
        <f t="shared" si="10"/>
        <v>4.7381546134663388</v>
      </c>
      <c r="W17" s="295">
        <f t="shared" si="10"/>
        <v>9.3023255813953654</v>
      </c>
      <c r="X17" s="295">
        <f t="shared" si="10"/>
        <v>-1.5772870662460581</v>
      </c>
      <c r="Y17" s="295">
        <f t="shared" si="10"/>
        <v>3.1832797427652881</v>
      </c>
      <c r="Z17" s="295">
        <f t="shared" si="10"/>
        <v>6.0132825280121427</v>
      </c>
      <c r="AA17" s="295">
        <f t="shared" si="10"/>
        <v>7.9544288206917946</v>
      </c>
      <c r="AB17" s="295">
        <f t="shared" si="10"/>
        <v>-0.76335877862595547</v>
      </c>
      <c r="AC17" s="295">
        <f t="shared" si="10"/>
        <v>3.7134539030976299</v>
      </c>
      <c r="AD17" s="301" t="s">
        <v>2</v>
      </c>
      <c r="AF17" s="284">
        <v>1907</v>
      </c>
      <c r="AG17" s="302">
        <v>1</v>
      </c>
      <c r="AH17" s="302">
        <v>0.24600473490230979</v>
      </c>
      <c r="AI17" s="302">
        <v>0.15783533024695703</v>
      </c>
      <c r="AJ17" s="302">
        <v>4.1191490495270475E-2</v>
      </c>
      <c r="AK17" s="302">
        <v>1.5365079787918352E-3</v>
      </c>
      <c r="AL17" s="302">
        <v>1.0199797646447926E-2</v>
      </c>
      <c r="AM17" s="303">
        <v>0.10490753412644678</v>
      </c>
      <c r="AN17" s="302">
        <v>0.59615993485073315</v>
      </c>
      <c r="AO17" s="302">
        <v>0.34385087065813874</v>
      </c>
      <c r="AP17" s="302">
        <v>1.2749747058059908E-2</v>
      </c>
      <c r="AQ17" s="302">
        <v>0.23955931713453454</v>
      </c>
      <c r="AR17" s="304">
        <v>0</v>
      </c>
      <c r="AS17" s="299">
        <f t="shared" si="5"/>
        <v>0</v>
      </c>
      <c r="AT17" s="299">
        <f t="shared" si="6"/>
        <v>0</v>
      </c>
      <c r="AU17" s="299">
        <f t="shared" si="7"/>
        <v>0</v>
      </c>
      <c r="AW17" s="276"/>
      <c r="AX17" s="276"/>
      <c r="AY17" s="276"/>
      <c r="AZ17" s="276"/>
      <c r="BA17" s="276"/>
      <c r="BB17" s="320"/>
      <c r="BC17" s="316"/>
      <c r="BD17" s="309"/>
      <c r="BE17" s="281" t="s">
        <v>282</v>
      </c>
      <c r="BF17" s="295">
        <f>BF15/BF16</f>
        <v>6190.1569086622949</v>
      </c>
      <c r="BG17" s="295">
        <f>BG15/BG16</f>
        <v>5712.1806958009938</v>
      </c>
      <c r="BH17" s="309"/>
      <c r="BI17" s="281" t="s">
        <v>282</v>
      </c>
      <c r="BJ17" s="295">
        <v>5712.1806958009938</v>
      </c>
      <c r="BK17" s="295">
        <f>BK15/BK16</f>
        <v>6517.448346212298</v>
      </c>
      <c r="BM17" s="281" t="s">
        <v>282</v>
      </c>
      <c r="BN17" s="295">
        <v>6517.448346212298</v>
      </c>
      <c r="BO17" s="295">
        <f>BO15/BO16</f>
        <v>8479.1861382666903</v>
      </c>
      <c r="BQ17" s="281" t="s">
        <v>282</v>
      </c>
      <c r="BR17" s="295">
        <v>8479.1861382666903</v>
      </c>
      <c r="BS17" s="295">
        <f>BS15/BS16</f>
        <v>10371.32464242881</v>
      </c>
      <c r="BT17" s="295"/>
      <c r="BU17" s="281" t="s">
        <v>282</v>
      </c>
      <c r="BV17" s="295">
        <v>10371.32464242881</v>
      </c>
      <c r="BW17" s="295">
        <f>BW15/BW16</f>
        <v>16233.761454091242</v>
      </c>
      <c r="BX17" s="278"/>
      <c r="BY17" s="281" t="s">
        <v>282</v>
      </c>
      <c r="BZ17" s="295">
        <v>16233.761454091242</v>
      </c>
      <c r="CA17" s="295">
        <f>CA15/CA16</f>
        <v>22599.573868674252</v>
      </c>
      <c r="CB17" s="295"/>
      <c r="CC17" s="281" t="s">
        <v>282</v>
      </c>
      <c r="CD17" s="306">
        <v>22599.573868674252</v>
      </c>
      <c r="CE17" s="306">
        <f>CE15/CE16</f>
        <v>19918.622109998494</v>
      </c>
      <c r="CF17" s="281"/>
      <c r="CG17" s="281" t="s">
        <v>282</v>
      </c>
      <c r="CH17" s="306">
        <v>19918.622109998494</v>
      </c>
      <c r="CI17" s="306">
        <f>CI15/CI16</f>
        <v>20356.756526777452</v>
      </c>
      <c r="CJ17" s="281"/>
      <c r="CK17" s="281" t="s">
        <v>282</v>
      </c>
      <c r="CL17" s="295">
        <f t="shared" ref="CL17:DE17" si="25">CL15/CL16</f>
        <v>22914.005460439708</v>
      </c>
      <c r="CM17" s="295">
        <f t="shared" si="25"/>
        <v>23073.126107230368</v>
      </c>
      <c r="CN17" s="295">
        <f t="shared" si="25"/>
        <v>23560.84846323599</v>
      </c>
      <c r="CO17" s="295">
        <f t="shared" si="25"/>
        <v>23663.255352137468</v>
      </c>
      <c r="CP17" s="295">
        <f t="shared" si="25"/>
        <v>23688.944696143499</v>
      </c>
      <c r="CQ17" s="295">
        <f t="shared" si="25"/>
        <v>22546.104079243218</v>
      </c>
      <c r="CR17" s="295">
        <f t="shared" si="25"/>
        <v>23074.145553093345</v>
      </c>
      <c r="CS17" s="295">
        <f t="shared" si="25"/>
        <v>20852.692833350542</v>
      </c>
      <c r="CT17" s="295">
        <f t="shared" si="25"/>
        <v>20274.933883619637</v>
      </c>
      <c r="CU17" s="295">
        <f t="shared" si="25"/>
        <v>19918.622109998494</v>
      </c>
      <c r="CV17" s="295">
        <f t="shared" si="25"/>
        <v>19940.826970766924</v>
      </c>
      <c r="CW17" s="295">
        <f t="shared" si="25"/>
        <v>20363.80758333857</v>
      </c>
      <c r="CX17" s="295">
        <f t="shared" si="25"/>
        <v>20415.294234018736</v>
      </c>
      <c r="CY17" s="295">
        <f t="shared" si="25"/>
        <v>20899.611805970355</v>
      </c>
      <c r="CZ17" s="295">
        <f t="shared" si="25"/>
        <v>20681.354811446367</v>
      </c>
      <c r="DA17" s="295">
        <f t="shared" si="25"/>
        <v>20849.878089724451</v>
      </c>
      <c r="DB17" s="295">
        <f t="shared" si="25"/>
        <v>20395.864113862997</v>
      </c>
      <c r="DC17" s="295">
        <f t="shared" si="25"/>
        <v>20457.359296742994</v>
      </c>
      <c r="DD17" s="295">
        <f t="shared" si="25"/>
        <v>20150.617501425011</v>
      </c>
      <c r="DE17" s="295">
        <f t="shared" si="25"/>
        <v>20356.756526777452</v>
      </c>
      <c r="DF17" s="295">
        <f t="shared" ref="DF17:DI17" si="26">DF15/DF16</f>
        <v>20915.259691358617</v>
      </c>
      <c r="DG17" s="295">
        <f t="shared" si="26"/>
        <v>21159.968569192577</v>
      </c>
      <c r="DH17" s="295">
        <f t="shared" si="26"/>
        <v>21407.67802737364</v>
      </c>
      <c r="DI17" s="295">
        <f t="shared" si="26"/>
        <v>21782.31253109299</v>
      </c>
      <c r="DJ17" s="312"/>
      <c r="DK17" s="312"/>
      <c r="DL17" s="312"/>
      <c r="DM17" s="312"/>
      <c r="DN17" s="312"/>
      <c r="DO17" s="312"/>
    </row>
    <row r="18" spans="1:119" x14ac:dyDescent="0.25">
      <c r="A18" s="284">
        <v>1908</v>
      </c>
      <c r="B18" s="298">
        <v>15458.604965582799</v>
      </c>
      <c r="C18" s="298">
        <f t="shared" si="9"/>
        <v>3812.2244347375122</v>
      </c>
      <c r="D18" s="298">
        <f t="shared" si="9"/>
        <v>2463.369134873536</v>
      </c>
      <c r="E18" s="298">
        <f t="shared" si="1"/>
        <v>701.50598334389167</v>
      </c>
      <c r="F18" s="298">
        <f t="shared" si="1"/>
        <v>30.36822438718146</v>
      </c>
      <c r="G18" s="298">
        <f t="shared" si="1"/>
        <v>180.18479803060998</v>
      </c>
      <c r="H18" s="298">
        <f t="shared" si="1"/>
        <v>1551.3101291118528</v>
      </c>
      <c r="I18" s="298">
        <f t="shared" si="1"/>
        <v>9183.0113959717492</v>
      </c>
      <c r="J18" s="298">
        <f t="shared" si="1"/>
        <v>5050.2357155882764</v>
      </c>
      <c r="K18" s="298">
        <f t="shared" si="1"/>
        <v>197.39345851667949</v>
      </c>
      <c r="L18" s="298">
        <f t="shared" si="1"/>
        <v>3935.3822218667942</v>
      </c>
      <c r="M18" s="298">
        <v>0</v>
      </c>
      <c r="N18" s="299">
        <f t="shared" si="2"/>
        <v>0</v>
      </c>
      <c r="O18" s="299">
        <f t="shared" si="3"/>
        <v>0</v>
      </c>
      <c r="P18" s="299">
        <f t="shared" si="4"/>
        <v>0</v>
      </c>
      <c r="Q18" s="310"/>
      <c r="R18" s="284">
        <v>1908</v>
      </c>
      <c r="S18" s="295">
        <f t="shared" si="10"/>
        <v>-0.15205941335919571</v>
      </c>
      <c r="T18" s="295">
        <f t="shared" si="10"/>
        <v>9.3023255813950989E-2</v>
      </c>
      <c r="U18" s="295">
        <f t="shared" si="10"/>
        <v>0.80778790389395283</v>
      </c>
      <c r="V18" s="295">
        <f t="shared" si="10"/>
        <v>10.000000000000009</v>
      </c>
      <c r="W18" s="295">
        <f t="shared" si="10"/>
        <v>27.659574468085111</v>
      </c>
      <c r="X18" s="295">
        <f t="shared" si="10"/>
        <v>14.10256410256412</v>
      </c>
      <c r="Y18" s="295">
        <f t="shared" si="10"/>
        <v>-4.4873792458709811</v>
      </c>
      <c r="Z18" s="295">
        <f t="shared" si="10"/>
        <v>-0.50731528176544138</v>
      </c>
      <c r="AA18" s="295">
        <f t="shared" si="10"/>
        <v>-5.1340559041642813</v>
      </c>
      <c r="AB18" s="295">
        <f t="shared" si="10"/>
        <v>2.2204460492503131E-14</v>
      </c>
      <c r="AC18" s="295">
        <f t="shared" si="10"/>
        <v>6.1066652085455475</v>
      </c>
      <c r="AD18" s="301" t="s">
        <v>2</v>
      </c>
      <c r="AF18" s="284">
        <v>1908</v>
      </c>
      <c r="AG18" s="302">
        <v>1</v>
      </c>
      <c r="AH18" s="302">
        <v>0.24660856805805498</v>
      </c>
      <c r="AI18" s="302">
        <v>0.15935261560522485</v>
      </c>
      <c r="AJ18" s="302">
        <v>4.5379643564586326E-2</v>
      </c>
      <c r="AK18" s="302">
        <v>1.9644867343976764E-3</v>
      </c>
      <c r="AL18" s="302">
        <v>1.1655954624092879E-2</v>
      </c>
      <c r="AM18" s="303">
        <v>0.10035253068214797</v>
      </c>
      <c r="AN18" s="302">
        <v>0.59403881633672007</v>
      </c>
      <c r="AO18" s="302">
        <v>0.32669414393033358</v>
      </c>
      <c r="AP18" s="302">
        <v>1.2769163773584898E-2</v>
      </c>
      <c r="AQ18" s="302">
        <v>0.25457550863280165</v>
      </c>
      <c r="AR18" s="304">
        <v>0</v>
      </c>
      <c r="AS18" s="299">
        <f t="shared" si="5"/>
        <v>0</v>
      </c>
      <c r="AT18" s="299">
        <f t="shared" si="6"/>
        <v>0</v>
      </c>
      <c r="AU18" s="299">
        <f t="shared" si="7"/>
        <v>0</v>
      </c>
      <c r="AW18" s="433" t="s">
        <v>263</v>
      </c>
      <c r="AX18" s="437" t="s">
        <v>286</v>
      </c>
      <c r="AY18" s="437"/>
      <c r="AZ18" s="437"/>
      <c r="BA18" s="436" t="s">
        <v>287</v>
      </c>
      <c r="BB18" s="436"/>
      <c r="BC18" s="436"/>
      <c r="BD18" s="309"/>
      <c r="BE18" s="281" t="s">
        <v>283</v>
      </c>
      <c r="BF18" s="295"/>
      <c r="BG18" s="295">
        <f>(((BG17/BF17)^(1/9))-1)*100</f>
        <v>-0.88890980633583583</v>
      </c>
      <c r="BH18" s="309"/>
      <c r="BI18" s="281" t="s">
        <v>283</v>
      </c>
      <c r="BJ18" s="295">
        <v>-0.88890980633583583</v>
      </c>
      <c r="BK18" s="295">
        <f>(((BK17/BJ17)^(1/10))-1)*100</f>
        <v>1.3275556227691609</v>
      </c>
      <c r="BM18" s="281" t="s">
        <v>283</v>
      </c>
      <c r="BN18" s="295">
        <v>1.3275556227691609</v>
      </c>
      <c r="BO18" s="295">
        <f>(((BO17/BN17)^(1/10))-1)*100</f>
        <v>2.666240050265456</v>
      </c>
      <c r="BQ18" s="281" t="s">
        <v>283</v>
      </c>
      <c r="BR18" s="295">
        <v>2.666240050265456</v>
      </c>
      <c r="BS18" s="295">
        <f>(((BS17/BR17)^(1/10))-1)*100</f>
        <v>2.0347267930436841</v>
      </c>
      <c r="BT18" s="295"/>
      <c r="BU18" s="281" t="s">
        <v>283</v>
      </c>
      <c r="BV18" s="295">
        <v>2.0347267930436841</v>
      </c>
      <c r="BW18" s="295">
        <f>(((BW17/BV17)^(1/10))-1)*100</f>
        <v>4.582373305555465</v>
      </c>
      <c r="BX18" s="278"/>
      <c r="BY18" s="281" t="s">
        <v>283</v>
      </c>
      <c r="BZ18" s="295">
        <v>4.582373305555465</v>
      </c>
      <c r="CA18" s="295">
        <f>(((CA17/BZ17)^(1/10))-1)*100</f>
        <v>3.3637147864498118</v>
      </c>
      <c r="CB18" s="295"/>
      <c r="CC18" s="281" t="s">
        <v>283</v>
      </c>
      <c r="CD18" s="295">
        <v>3.3637147864498118</v>
      </c>
      <c r="CE18" s="311">
        <f>(((CE17/CD17)^(1/10))-1)*100</f>
        <v>-1.2548203644282219</v>
      </c>
      <c r="CF18" s="281"/>
      <c r="CG18" s="281" t="s">
        <v>283</v>
      </c>
      <c r="CH18" s="311">
        <v>-1.2548203644282219</v>
      </c>
      <c r="CI18" s="311">
        <f>(((CI17/CH17)^(1/10))-1)*100</f>
        <v>0.21781481518985402</v>
      </c>
      <c r="CJ18" s="281"/>
      <c r="CK18" s="281" t="s">
        <v>283</v>
      </c>
      <c r="CL18" s="311">
        <f>((CL17/CD17)-1)*100</f>
        <v>1.391316462835146</v>
      </c>
      <c r="CM18" s="311">
        <f t="shared" ref="CM18:DE18" si="27">((CM17/CL17)-1)*100</f>
        <v>0.69442528092862332</v>
      </c>
      <c r="CN18" s="311">
        <f t="shared" si="27"/>
        <v>2.1138113393866842</v>
      </c>
      <c r="CO18" s="311">
        <f t="shared" si="27"/>
        <v>0.43464856141013364</v>
      </c>
      <c r="CP18" s="311">
        <f t="shared" si="27"/>
        <v>0.1085621721261143</v>
      </c>
      <c r="CQ18" s="311">
        <f t="shared" si="27"/>
        <v>-4.8243627209207496</v>
      </c>
      <c r="CR18" s="311">
        <f t="shared" si="27"/>
        <v>2.3420519660257488</v>
      </c>
      <c r="CS18" s="311">
        <f t="shared" si="27"/>
        <v>-9.6274538731294097</v>
      </c>
      <c r="CT18" s="311">
        <f t="shared" si="27"/>
        <v>-2.7706682985656039</v>
      </c>
      <c r="CU18" s="311">
        <f t="shared" si="27"/>
        <v>-1.7574004219516159</v>
      </c>
      <c r="CV18" s="311">
        <f t="shared" si="27"/>
        <v>0.11147789563858979</v>
      </c>
      <c r="CW18" s="311">
        <f t="shared" si="27"/>
        <v>2.1211788918871433</v>
      </c>
      <c r="CX18" s="311">
        <f t="shared" si="27"/>
        <v>0.25283410516161453</v>
      </c>
      <c r="CY18" s="311">
        <f t="shared" si="27"/>
        <v>2.3723271700124782</v>
      </c>
      <c r="CZ18" s="311">
        <f t="shared" si="27"/>
        <v>-1.0443112367361729</v>
      </c>
      <c r="DA18" s="311">
        <f t="shared" si="27"/>
        <v>0.81485608566036483</v>
      </c>
      <c r="DB18" s="311">
        <f t="shared" si="27"/>
        <v>-2.1775377961812059</v>
      </c>
      <c r="DC18" s="311">
        <f t="shared" si="27"/>
        <v>0.30150810250888505</v>
      </c>
      <c r="DD18" s="311">
        <f t="shared" si="27"/>
        <v>-1.4994202862087858</v>
      </c>
      <c r="DE18" s="311">
        <f t="shared" si="27"/>
        <v>1.0229911085249066</v>
      </c>
      <c r="DF18" s="311">
        <f t="shared" ref="DF18" si="28">((DF17/DE17)-1)*100</f>
        <v>2.7435763838237426</v>
      </c>
      <c r="DG18" s="311">
        <f t="shared" ref="DG18" si="29">((DG17/DF17)-1)*100</f>
        <v>1.1700016229541088</v>
      </c>
      <c r="DH18" s="311">
        <f t="shared" ref="DH18" si="30">((DH17/DG17)-1)*100</f>
        <v>1.1706513522033779</v>
      </c>
      <c r="DI18" s="311">
        <f t="shared" ref="DI18" si="31">((DI17/DH17)-1)*100</f>
        <v>1.7500006457510819</v>
      </c>
      <c r="DJ18" s="312"/>
      <c r="DK18" s="312"/>
      <c r="DL18" s="312"/>
      <c r="DM18" s="312"/>
      <c r="DN18" s="312"/>
      <c r="DO18" s="312"/>
    </row>
    <row r="19" spans="1:119" x14ac:dyDescent="0.25">
      <c r="A19" s="284">
        <v>1909</v>
      </c>
      <c r="B19" s="298">
        <v>15912.72792861782</v>
      </c>
      <c r="C19" s="298">
        <f t="shared" si="9"/>
        <v>3819.8164908343078</v>
      </c>
      <c r="D19" s="298">
        <f t="shared" si="9"/>
        <v>2667.8485124138911</v>
      </c>
      <c r="E19" s="298">
        <f t="shared" si="1"/>
        <v>728.83738529235495</v>
      </c>
      <c r="F19" s="298">
        <f t="shared" si="1"/>
        <v>33.911183899019299</v>
      </c>
      <c r="G19" s="298">
        <f t="shared" si="1"/>
        <v>206.50392583283391</v>
      </c>
      <c r="H19" s="298">
        <f t="shared" si="1"/>
        <v>1698.5960173896829</v>
      </c>
      <c r="I19" s="298">
        <f t="shared" si="1"/>
        <v>9425.0629253696206</v>
      </c>
      <c r="J19" s="298">
        <f t="shared" si="1"/>
        <v>5272.9360277609403</v>
      </c>
      <c r="K19" s="298">
        <f t="shared" si="1"/>
        <v>196.88732144355978</v>
      </c>
      <c r="L19" s="298">
        <f t="shared" si="1"/>
        <v>3955.2395761651205</v>
      </c>
      <c r="M19" s="298">
        <v>0</v>
      </c>
      <c r="N19" s="299">
        <f t="shared" si="2"/>
        <v>0</v>
      </c>
      <c r="O19" s="299">
        <f t="shared" si="3"/>
        <v>0</v>
      </c>
      <c r="P19" s="299">
        <f t="shared" si="4"/>
        <v>0</v>
      </c>
      <c r="Q19" s="310"/>
      <c r="R19" s="284">
        <v>1909</v>
      </c>
      <c r="S19" s="295">
        <f t="shared" si="10"/>
        <v>2.9376710514699367</v>
      </c>
      <c r="T19" s="295">
        <f t="shared" si="10"/>
        <v>0.19915029208710244</v>
      </c>
      <c r="U19" s="295">
        <f t="shared" si="10"/>
        <v>8.3008013149784112</v>
      </c>
      <c r="V19" s="295">
        <f t="shared" si="10"/>
        <v>3.8961038961038863</v>
      </c>
      <c r="W19" s="295">
        <f t="shared" si="10"/>
        <v>11.66666666666667</v>
      </c>
      <c r="X19" s="295">
        <f t="shared" si="10"/>
        <v>14.606741573033698</v>
      </c>
      <c r="Y19" s="295">
        <f t="shared" si="10"/>
        <v>9.4942903752039065</v>
      </c>
      <c r="Z19" s="295">
        <f t="shared" si="10"/>
        <v>2.6358622347354421</v>
      </c>
      <c r="AA19" s="295">
        <f t="shared" si="10"/>
        <v>4.4097013429544862</v>
      </c>
      <c r="AB19" s="295">
        <f t="shared" si="10"/>
        <v>-0.2564102564102666</v>
      </c>
      <c r="AC19" s="295">
        <f t="shared" si="10"/>
        <v>0.50458515028068973</v>
      </c>
      <c r="AD19" s="301" t="s">
        <v>2</v>
      </c>
      <c r="AF19" s="284">
        <v>1909</v>
      </c>
      <c r="AG19" s="302">
        <v>1</v>
      </c>
      <c r="AH19" s="302">
        <v>0.24004787287066356</v>
      </c>
      <c r="AI19" s="302">
        <v>0.16765500700957567</v>
      </c>
      <c r="AJ19" s="302">
        <v>4.5802164692428184E-2</v>
      </c>
      <c r="AK19" s="302">
        <v>2.1310729405504781E-3</v>
      </c>
      <c r="AL19" s="302">
        <v>1.2977279996187986E-2</v>
      </c>
      <c r="AM19" s="303">
        <v>0.10674448938040902</v>
      </c>
      <c r="AN19" s="302">
        <v>0.59229712011976077</v>
      </c>
      <c r="AO19" s="302">
        <v>0.33136593872619224</v>
      </c>
      <c r="AP19" s="302">
        <v>1.2372945878718447E-2</v>
      </c>
      <c r="AQ19" s="302">
        <v>0.24855823551485007</v>
      </c>
      <c r="AR19" s="304">
        <v>0</v>
      </c>
      <c r="AS19" s="299">
        <f t="shared" si="5"/>
        <v>0</v>
      </c>
      <c r="AT19" s="299">
        <f t="shared" si="6"/>
        <v>0</v>
      </c>
      <c r="AU19" s="299">
        <f t="shared" si="7"/>
        <v>0</v>
      </c>
      <c r="AW19" s="434"/>
      <c r="AX19" s="282" t="s">
        <v>275</v>
      </c>
      <c r="AY19" s="282" t="s">
        <v>276</v>
      </c>
      <c r="AZ19" s="282" t="s">
        <v>277</v>
      </c>
      <c r="BA19" s="282" t="s">
        <v>275</v>
      </c>
      <c r="BB19" s="282" t="s">
        <v>276</v>
      </c>
      <c r="BC19" s="282" t="s">
        <v>277</v>
      </c>
      <c r="BD19" s="278"/>
      <c r="BE19" s="280" t="s">
        <v>288</v>
      </c>
      <c r="BF19" s="295"/>
      <c r="BG19" s="295"/>
      <c r="BH19" s="278"/>
      <c r="BI19" s="280" t="s">
        <v>288</v>
      </c>
      <c r="BJ19" s="295"/>
      <c r="BK19" s="295"/>
      <c r="BM19" s="280" t="s">
        <v>288</v>
      </c>
      <c r="BN19" s="295"/>
      <c r="BO19" s="295"/>
      <c r="BQ19" s="280" t="s">
        <v>288</v>
      </c>
      <c r="BR19" s="295"/>
      <c r="BS19" s="295"/>
      <c r="BT19" s="295"/>
      <c r="BU19" s="280" t="s">
        <v>288</v>
      </c>
      <c r="BV19" s="295"/>
      <c r="BW19" s="295"/>
      <c r="BX19" s="278"/>
      <c r="BY19" s="280" t="s">
        <v>288</v>
      </c>
      <c r="BZ19" s="295"/>
      <c r="CA19" s="295"/>
      <c r="CB19" s="295"/>
      <c r="CC19" s="280" t="s">
        <v>288</v>
      </c>
      <c r="CD19" s="295"/>
      <c r="CE19" s="306"/>
      <c r="CF19" s="280"/>
      <c r="CG19" s="280" t="s">
        <v>288</v>
      </c>
      <c r="CH19" s="306"/>
      <c r="CI19" s="306"/>
      <c r="CJ19" s="280"/>
      <c r="CK19" s="280" t="s">
        <v>288</v>
      </c>
      <c r="CL19" s="295"/>
      <c r="CM19" s="295"/>
      <c r="CN19" s="295"/>
      <c r="CO19" s="295"/>
      <c r="CP19" s="295"/>
      <c r="CQ19" s="295"/>
      <c r="CR19" s="295"/>
      <c r="CS19" s="295"/>
      <c r="CT19" s="295"/>
      <c r="CU19" s="295"/>
      <c r="CV19" s="295"/>
      <c r="CW19" s="295"/>
      <c r="CX19" s="295"/>
      <c r="CY19" s="295"/>
      <c r="CZ19" s="295"/>
      <c r="DA19" s="295"/>
      <c r="DB19" s="295"/>
      <c r="DC19" s="295"/>
      <c r="DD19" s="295"/>
      <c r="DE19" s="295"/>
      <c r="DF19" s="295"/>
      <c r="DG19" s="295"/>
      <c r="DH19" s="295"/>
      <c r="DI19" s="295"/>
      <c r="DJ19" s="312"/>
      <c r="DK19" s="312"/>
      <c r="DL19" s="312"/>
      <c r="DM19" s="312"/>
      <c r="DN19" s="312"/>
      <c r="DO19" s="312"/>
    </row>
    <row r="20" spans="1:119" x14ac:dyDescent="0.25">
      <c r="A20" s="284">
        <v>1910</v>
      </c>
      <c r="B20" s="298">
        <v>16054.32148959418</v>
      </c>
      <c r="C20" s="298">
        <f t="shared" si="9"/>
        <v>3818.8042166880687</v>
      </c>
      <c r="D20" s="298">
        <f t="shared" si="9"/>
        <v>2741.2383880162465</v>
      </c>
      <c r="E20" s="298">
        <f t="shared" si="1"/>
        <v>781.98177796992263</v>
      </c>
      <c r="F20" s="298">
        <f t="shared" si="1"/>
        <v>40.490965849575282</v>
      </c>
      <c r="G20" s="298">
        <f t="shared" si="1"/>
        <v>221.18190095330496</v>
      </c>
      <c r="H20" s="298">
        <f t="shared" si="1"/>
        <v>1697.5837432434437</v>
      </c>
      <c r="I20" s="298">
        <f t="shared" si="1"/>
        <v>9494.2788848898635</v>
      </c>
      <c r="J20" s="298">
        <f t="shared" si="1"/>
        <v>5360.4977414106479</v>
      </c>
      <c r="K20" s="298">
        <f t="shared" si="1"/>
        <v>196.38118437044011</v>
      </c>
      <c r="L20" s="298">
        <f t="shared" si="1"/>
        <v>3937.3999591087772</v>
      </c>
      <c r="M20" s="298">
        <v>0</v>
      </c>
      <c r="N20" s="299">
        <f t="shared" si="2"/>
        <v>0</v>
      </c>
      <c r="O20" s="299">
        <f t="shared" si="3"/>
        <v>0</v>
      </c>
      <c r="P20" s="299">
        <f t="shared" si="4"/>
        <v>0</v>
      </c>
      <c r="Q20" s="310"/>
      <c r="R20" s="284">
        <v>1910</v>
      </c>
      <c r="S20" s="295">
        <f t="shared" si="10"/>
        <v>0.88981324642467552</v>
      </c>
      <c r="T20" s="295">
        <f t="shared" si="10"/>
        <v>-2.650059626341239E-2</v>
      </c>
      <c r="U20" s="295">
        <f t="shared" si="10"/>
        <v>2.7509011572756759</v>
      </c>
      <c r="V20" s="295">
        <f t="shared" si="10"/>
        <v>7.2916666666666741</v>
      </c>
      <c r="W20" s="295">
        <f t="shared" si="10"/>
        <v>19.402985074626855</v>
      </c>
      <c r="X20" s="295">
        <f t="shared" si="10"/>
        <v>7.1078431372548989</v>
      </c>
      <c r="Y20" s="295">
        <f t="shared" si="10"/>
        <v>-5.9594755661485088E-2</v>
      </c>
      <c r="Z20" s="295">
        <f t="shared" si="10"/>
        <v>0.73438193536017327</v>
      </c>
      <c r="AA20" s="295">
        <f t="shared" si="10"/>
        <v>1.6605874448070823</v>
      </c>
      <c r="AB20" s="295">
        <f t="shared" si="10"/>
        <v>-0.25706940874035134</v>
      </c>
      <c r="AC20" s="295">
        <f t="shared" si="10"/>
        <v>-0.45103758477356148</v>
      </c>
      <c r="AD20" s="301" t="s">
        <v>2</v>
      </c>
      <c r="AF20" s="284">
        <v>1910</v>
      </c>
      <c r="AG20" s="302">
        <v>1</v>
      </c>
      <c r="AH20" s="302">
        <v>0.23786768062189839</v>
      </c>
      <c r="AI20" s="302">
        <v>0.17074769493017916</v>
      </c>
      <c r="AJ20" s="302">
        <v>4.8708491260547784E-2</v>
      </c>
      <c r="AK20" s="302">
        <v>2.5221225248180084E-3</v>
      </c>
      <c r="AL20" s="302">
        <v>1.377709429181837E-2</v>
      </c>
      <c r="AM20" s="303">
        <v>0.105739986852995</v>
      </c>
      <c r="AN20" s="302">
        <v>0.59138462444792239</v>
      </c>
      <c r="AO20" s="302">
        <v>0.33389749575434408</v>
      </c>
      <c r="AP20" s="302">
        <v>1.223229424536734E-2</v>
      </c>
      <c r="AQ20" s="302">
        <v>0.24525483444821103</v>
      </c>
      <c r="AR20" s="304">
        <v>0</v>
      </c>
      <c r="AS20" s="299">
        <f t="shared" si="5"/>
        <v>0</v>
      </c>
      <c r="AT20" s="299">
        <f t="shared" si="6"/>
        <v>0</v>
      </c>
      <c r="AU20" s="299">
        <f t="shared" si="7"/>
        <v>0</v>
      </c>
      <c r="AW20" s="291" t="s">
        <v>278</v>
      </c>
      <c r="AX20" s="292">
        <f>(((B$42/B$30)^(1/12))-1)*100</f>
        <v>-0.87932100557762682</v>
      </c>
      <c r="AY20" s="321">
        <f>AVERAGE(AG$30:AG$42)</f>
        <v>1</v>
      </c>
      <c r="AZ20" s="309">
        <f>AY20*AX20</f>
        <v>-0.87932100557762682</v>
      </c>
      <c r="BA20" s="292">
        <v>4.4839226215812156</v>
      </c>
      <c r="BB20" s="321">
        <v>1</v>
      </c>
      <c r="BC20" s="309">
        <v>4.4839226215812156</v>
      </c>
      <c r="BE20" s="281" t="s">
        <v>280</v>
      </c>
      <c r="BF20" s="306">
        <f>I31</f>
        <v>9207.0608591196778</v>
      </c>
      <c r="BG20" s="306">
        <f>I40</f>
        <v>9712.7173152248397</v>
      </c>
      <c r="BI20" s="281" t="s">
        <v>280</v>
      </c>
      <c r="BJ20" s="306">
        <v>9712.7173152248397</v>
      </c>
      <c r="BK20" s="306">
        <f>I50</f>
        <v>13124.69827737366</v>
      </c>
      <c r="BM20" s="281" t="s">
        <v>280</v>
      </c>
      <c r="BN20" s="306">
        <v>13124.69827737366</v>
      </c>
      <c r="BO20" s="306">
        <f>I60</f>
        <v>22897.003229136655</v>
      </c>
      <c r="BQ20" s="281" t="s">
        <v>280</v>
      </c>
      <c r="BR20" s="306">
        <v>22897.003229136655</v>
      </c>
      <c r="BS20" s="306">
        <f>I70</f>
        <v>41810.971336271403</v>
      </c>
      <c r="BT20" s="306"/>
      <c r="BU20" s="281" t="s">
        <v>280</v>
      </c>
      <c r="BV20" s="306">
        <v>41810.971336271403</v>
      </c>
      <c r="BW20" s="306">
        <f>I80</f>
        <v>76770.231035898192</v>
      </c>
      <c r="BX20" s="278"/>
      <c r="BY20" s="281" t="s">
        <v>280</v>
      </c>
      <c r="BZ20" s="306">
        <v>76770.231035898192</v>
      </c>
      <c r="CA20" s="306">
        <f>I90</f>
        <v>140647.0375500127</v>
      </c>
      <c r="CB20" s="306"/>
      <c r="CC20" s="281" t="s">
        <v>280</v>
      </c>
      <c r="CD20" s="306">
        <v>140647.0375500127</v>
      </c>
      <c r="CE20" s="306">
        <f>CU20</f>
        <v>172036.64662155224</v>
      </c>
      <c r="CF20" s="281"/>
      <c r="CG20" s="281" t="s">
        <v>280</v>
      </c>
      <c r="CH20" s="306">
        <v>172036.64662155224</v>
      </c>
      <c r="CI20" s="306">
        <f>DE20</f>
        <v>250215.07059893195</v>
      </c>
      <c r="CJ20" s="281"/>
      <c r="CK20" s="281" t="s">
        <v>280</v>
      </c>
      <c r="CL20" s="322">
        <v>152464.62535456236</v>
      </c>
      <c r="CM20" s="322">
        <v>153938.12694566505</v>
      </c>
      <c r="CN20" s="322">
        <v>152378.61240877991</v>
      </c>
      <c r="CO20" s="322">
        <v>156943.36678532197</v>
      </c>
      <c r="CP20" s="322">
        <v>158050.2379209346</v>
      </c>
      <c r="CQ20" s="322">
        <v>155037.57419968751</v>
      </c>
      <c r="CR20" s="322">
        <v>156971.79255387918</v>
      </c>
      <c r="CS20" s="322">
        <v>158904.10230792264</v>
      </c>
      <c r="CT20" s="322">
        <v>164895.65714489642</v>
      </c>
      <c r="CU20" s="322">
        <v>172036.64662155224</v>
      </c>
      <c r="CV20" s="322">
        <v>180383.21215609863</v>
      </c>
      <c r="CW20" s="322">
        <v>187011.88698908323</v>
      </c>
      <c r="CX20" s="322">
        <v>195120.71867376141</v>
      </c>
      <c r="CY20" s="322">
        <v>203522.3816305495</v>
      </c>
      <c r="CZ20" s="322">
        <v>196246.54189007945</v>
      </c>
      <c r="DA20" s="322">
        <v>203644.44377332053</v>
      </c>
      <c r="DB20" s="322">
        <v>217121.71329378389</v>
      </c>
      <c r="DC20" s="322">
        <v>229505.41421600623</v>
      </c>
      <c r="DD20" s="322">
        <v>237349.30125663007</v>
      </c>
      <c r="DE20" s="322">
        <v>250215.07059893195</v>
      </c>
      <c r="DF20" s="322">
        <v>249982.454358505</v>
      </c>
      <c r="DG20" s="322">
        <v>251485.50105604323</v>
      </c>
      <c r="DH20" s="322">
        <v>253861.78269819895</v>
      </c>
      <c r="DI20" s="322">
        <v>262800.59079942945</v>
      </c>
      <c r="DJ20" s="297"/>
      <c r="DK20" s="297"/>
      <c r="DL20" s="297"/>
      <c r="DM20" s="297"/>
      <c r="DN20" s="297"/>
      <c r="DO20" s="297"/>
    </row>
    <row r="21" spans="1:119" x14ac:dyDescent="0.25">
      <c r="A21" s="284">
        <v>1911</v>
      </c>
      <c r="B21" s="298">
        <v>16327.24495491728</v>
      </c>
      <c r="C21" s="298">
        <f t="shared" si="9"/>
        <v>3859.5119012398773</v>
      </c>
      <c r="D21" s="298">
        <f t="shared" si="9"/>
        <v>2847.0678937057351</v>
      </c>
      <c r="E21" s="298">
        <f t="shared" si="1"/>
        <v>876.29176443286235</v>
      </c>
      <c r="F21" s="298">
        <f t="shared" si="1"/>
        <v>41.963222648596279</v>
      </c>
      <c r="G21" s="298">
        <f t="shared" si="1"/>
        <v>229.68286937082044</v>
      </c>
      <c r="H21" s="298">
        <f t="shared" si="1"/>
        <v>1699.1300372534561</v>
      </c>
      <c r="I21" s="298">
        <f t="shared" si="1"/>
        <v>9620.6651599716679</v>
      </c>
      <c r="J21" s="298">
        <f t="shared" si="1"/>
        <v>5435.6545111799242</v>
      </c>
      <c r="K21" s="298">
        <f t="shared" si="1"/>
        <v>205.11246388769874</v>
      </c>
      <c r="L21" s="298">
        <f t="shared" si="1"/>
        <v>3979.8981849040447</v>
      </c>
      <c r="M21" s="298">
        <v>0</v>
      </c>
      <c r="N21" s="299">
        <f t="shared" si="2"/>
        <v>0</v>
      </c>
      <c r="O21" s="299">
        <f t="shared" si="3"/>
        <v>0</v>
      </c>
      <c r="P21" s="299">
        <f t="shared" si="4"/>
        <v>0</v>
      </c>
      <c r="Q21" s="310"/>
      <c r="R21" s="284">
        <v>1911</v>
      </c>
      <c r="S21" s="295">
        <f t="shared" si="10"/>
        <v>1.6999999999999904</v>
      </c>
      <c r="T21" s="295">
        <f t="shared" si="10"/>
        <v>1.0659798785682018</v>
      </c>
      <c r="U21" s="295">
        <f t="shared" si="10"/>
        <v>3.8606458362810958</v>
      </c>
      <c r="V21" s="295">
        <f t="shared" si="10"/>
        <v>12.060381599655013</v>
      </c>
      <c r="W21" s="295">
        <f t="shared" si="10"/>
        <v>3.6360130417497638</v>
      </c>
      <c r="X21" s="295">
        <f t="shared" si="10"/>
        <v>3.8434285901675969</v>
      </c>
      <c r="Y21" s="295">
        <f t="shared" si="10"/>
        <v>9.1087936967282346E-2</v>
      </c>
      <c r="Z21" s="295">
        <f t="shared" si="10"/>
        <v>1.3311835118194004</v>
      </c>
      <c r="AA21" s="295">
        <f t="shared" si="10"/>
        <v>1.4020483431730346</v>
      </c>
      <c r="AB21" s="295">
        <f t="shared" si="10"/>
        <v>4.446087615394223</v>
      </c>
      <c r="AC21" s="295">
        <f t="shared" si="10"/>
        <v>1.0793474434049433</v>
      </c>
      <c r="AD21" s="301" t="s">
        <v>2</v>
      </c>
      <c r="AF21" s="284">
        <v>1911</v>
      </c>
      <c r="AG21" s="323">
        <v>1</v>
      </c>
      <c r="AH21" s="323">
        <v>0.23638476129296432</v>
      </c>
      <c r="AI21" s="323">
        <v>0.17437527896268151</v>
      </c>
      <c r="AJ21" s="323">
        <v>5.3670522298922781E-2</v>
      </c>
      <c r="AK21" s="323">
        <v>2.570134934856735E-3</v>
      </c>
      <c r="AL21" s="323">
        <v>1.4067460248499966E-2</v>
      </c>
      <c r="AM21" s="323">
        <v>0.10406716148040204</v>
      </c>
      <c r="AN21" s="323">
        <v>0.58923995974435417</v>
      </c>
      <c r="AO21" s="323">
        <v>0.33291927243015162</v>
      </c>
      <c r="AP21" s="323">
        <v>1.2562588756036577E-2</v>
      </c>
      <c r="AQ21" s="323">
        <v>0.24375809855816599</v>
      </c>
      <c r="AR21" s="304">
        <v>0</v>
      </c>
      <c r="AS21" s="299">
        <f t="shared" si="5"/>
        <v>0</v>
      </c>
      <c r="AT21" s="299">
        <f t="shared" si="6"/>
        <v>0</v>
      </c>
      <c r="AU21" s="299">
        <f t="shared" si="7"/>
        <v>0</v>
      </c>
      <c r="AW21" s="291" t="s">
        <v>250</v>
      </c>
      <c r="AX21" s="292">
        <f>(((C$42/C$30)^(1/12))-1)*100</f>
        <v>-0.25145494050484718</v>
      </c>
      <c r="AY21" s="321">
        <f>AVERAGE(AH$30:AH$42)</f>
        <v>0.21345225001946336</v>
      </c>
      <c r="AZ21" s="293">
        <f t="shared" ref="AZ21:AZ30" si="32">AY21*AX21</f>
        <v>-5.3673622829269921E-2</v>
      </c>
      <c r="BA21" s="292">
        <v>1.6295081648757925</v>
      </c>
      <c r="BB21" s="321">
        <v>0.20321132454594595</v>
      </c>
      <c r="BC21" s="293">
        <v>0.33113451254284348</v>
      </c>
      <c r="BE21" s="281" t="s">
        <v>281</v>
      </c>
      <c r="BF21" s="295">
        <v>0.73399999999999999</v>
      </c>
      <c r="BG21" s="295">
        <v>0.752</v>
      </c>
      <c r="BI21" s="281" t="s">
        <v>281</v>
      </c>
      <c r="BJ21" s="295">
        <v>0.752</v>
      </c>
      <c r="BK21" s="295">
        <v>1.1180000000000001</v>
      </c>
      <c r="BM21" s="281" t="s">
        <v>281</v>
      </c>
      <c r="BN21" s="295">
        <v>1.1180000000000001</v>
      </c>
      <c r="BO21" s="295">
        <v>2.484</v>
      </c>
      <c r="BQ21" s="281" t="s">
        <v>281</v>
      </c>
      <c r="BR21" s="295">
        <v>2.484</v>
      </c>
      <c r="BS21" s="295">
        <v>3.1160000000000001</v>
      </c>
      <c r="BT21" s="295"/>
      <c r="BU21" s="281" t="s">
        <v>281</v>
      </c>
      <c r="BV21" s="295">
        <v>3.1160000000000001</v>
      </c>
      <c r="BW21" s="295">
        <v>5.7160000000000002</v>
      </c>
      <c r="BX21" s="278"/>
      <c r="BY21" s="281" t="s">
        <v>281</v>
      </c>
      <c r="BZ21" s="295">
        <v>5.7160000000000002</v>
      </c>
      <c r="CA21" s="295">
        <v>9.9499999999999993</v>
      </c>
      <c r="CB21" s="295"/>
      <c r="CC21" s="281" t="s">
        <v>281</v>
      </c>
      <c r="CD21" s="295">
        <v>9.9499999999999993</v>
      </c>
      <c r="CE21" s="306">
        <f>CU21</f>
        <v>13.602326</v>
      </c>
      <c r="CF21" s="281"/>
      <c r="CG21" s="281" t="s">
        <v>281</v>
      </c>
      <c r="CH21" s="295">
        <v>13.602326</v>
      </c>
      <c r="CI21" s="295">
        <f>DE21</f>
        <v>17.356677000000001</v>
      </c>
      <c r="CJ21" s="281"/>
      <c r="CK21" s="281" t="s">
        <v>281</v>
      </c>
      <c r="CL21" s="295">
        <v>10.601000000000001</v>
      </c>
      <c r="CM21" s="295">
        <v>10.821999999999999</v>
      </c>
      <c r="CN21" s="295">
        <v>10.695</v>
      </c>
      <c r="CO21" s="295">
        <v>10.936999999999999</v>
      </c>
      <c r="CP21" s="295">
        <v>11.096</v>
      </c>
      <c r="CQ21" s="295">
        <v>11.04</v>
      </c>
      <c r="CR21" s="295">
        <v>11.125999999999999</v>
      </c>
      <c r="CS21" s="295">
        <v>12.517843999999998</v>
      </c>
      <c r="CT21" s="295">
        <v>12.976272999999999</v>
      </c>
      <c r="CU21" s="295">
        <v>13.602326</v>
      </c>
      <c r="CV21" s="295">
        <v>14.213638999999999</v>
      </c>
      <c r="CW21" s="295">
        <v>14.592290999999999</v>
      </c>
      <c r="CX21" s="295">
        <v>14.795408</v>
      </c>
      <c r="CY21" s="295">
        <v>15.282418999999999</v>
      </c>
      <c r="CZ21" s="295">
        <v>15.167907</v>
      </c>
      <c r="DA21" s="295">
        <v>15.392625000000001</v>
      </c>
      <c r="DB21" s="295">
        <v>15.935426999999999</v>
      </c>
      <c r="DC21" s="295">
        <v>16.505879</v>
      </c>
      <c r="DD21" s="295">
        <v>16.926321000000002</v>
      </c>
      <c r="DE21" s="295">
        <v>17.356677000000001</v>
      </c>
      <c r="DF21" s="295">
        <v>17.51756</v>
      </c>
      <c r="DG21" s="295">
        <v>17.540365000000001</v>
      </c>
      <c r="DH21" s="295">
        <v>17.587246</v>
      </c>
      <c r="DI21" s="295">
        <v>17.751480000000001</v>
      </c>
      <c r="DJ21" s="312"/>
      <c r="DK21" s="312"/>
      <c r="DL21" s="312"/>
      <c r="DM21" s="312"/>
      <c r="DN21" s="312"/>
      <c r="DO21" s="312"/>
    </row>
    <row r="22" spans="1:119" x14ac:dyDescent="0.25">
      <c r="A22" s="284">
        <v>1912</v>
      </c>
      <c r="B22" s="298">
        <v>16604.808119150872</v>
      </c>
      <c r="C22" s="298">
        <f t="shared" si="9"/>
        <v>3900.6535215180388</v>
      </c>
      <c r="D22" s="298">
        <f t="shared" si="9"/>
        <v>2964.653212236371</v>
      </c>
      <c r="E22" s="298">
        <f t="shared" si="1"/>
        <v>981.97589514981564</v>
      </c>
      <c r="F22" s="298">
        <f t="shared" si="1"/>
        <v>43.489010896837726</v>
      </c>
      <c r="G22" s="298">
        <f t="shared" si="1"/>
        <v>238.51056643893583</v>
      </c>
      <c r="H22" s="298">
        <f t="shared" si="1"/>
        <v>1700.6777397507817</v>
      </c>
      <c r="I22" s="298">
        <f t="shared" si="1"/>
        <v>9739.5013853964629</v>
      </c>
      <c r="J22" s="298">
        <f t="shared" si="1"/>
        <v>5502.4143274412972</v>
      </c>
      <c r="K22" s="298">
        <f t="shared" si="1"/>
        <v>214.23194374223965</v>
      </c>
      <c r="L22" s="298">
        <f t="shared" si="1"/>
        <v>4022.8551142129254</v>
      </c>
      <c r="M22" s="298">
        <v>0</v>
      </c>
      <c r="N22" s="299">
        <f t="shared" si="2"/>
        <v>0</v>
      </c>
      <c r="O22" s="299">
        <f t="shared" si="3"/>
        <v>0</v>
      </c>
      <c r="P22" s="299">
        <f t="shared" si="4"/>
        <v>0</v>
      </c>
      <c r="Q22" s="310"/>
      <c r="R22" s="284">
        <v>1912</v>
      </c>
      <c r="S22" s="295">
        <f t="shared" si="10"/>
        <v>1.6999999999999904</v>
      </c>
      <c r="T22" s="295">
        <f t="shared" si="10"/>
        <v>1.0659798785681796</v>
      </c>
      <c r="U22" s="295">
        <f t="shared" si="10"/>
        <v>4.130049683416126</v>
      </c>
      <c r="V22" s="295">
        <f t="shared" si="10"/>
        <v>12.060381599655035</v>
      </c>
      <c r="W22" s="295">
        <f t="shared" si="10"/>
        <v>3.6360130417497638</v>
      </c>
      <c r="X22" s="295">
        <f t="shared" si="10"/>
        <v>3.8434285901675969</v>
      </c>
      <c r="Y22" s="295">
        <f t="shared" si="10"/>
        <v>9.1087936967282346E-2</v>
      </c>
      <c r="Z22" s="295">
        <f t="shared" si="10"/>
        <v>1.2352183913356907</v>
      </c>
      <c r="AA22" s="295">
        <f t="shared" si="10"/>
        <v>1.2281835816471354</v>
      </c>
      <c r="AB22" s="295">
        <f t="shared" si="10"/>
        <v>4.446087615394223</v>
      </c>
      <c r="AC22" s="295">
        <f t="shared" si="10"/>
        <v>1.0793474434049211</v>
      </c>
      <c r="AD22" s="301" t="s">
        <v>2</v>
      </c>
      <c r="AF22" s="284">
        <v>1912</v>
      </c>
      <c r="AG22" s="323">
        <v>1</v>
      </c>
      <c r="AH22" s="323">
        <v>0.23491108680860254</v>
      </c>
      <c r="AI22" s="323">
        <v>0.17854185311645601</v>
      </c>
      <c r="AJ22" s="323">
        <v>5.9138045324189592E-2</v>
      </c>
      <c r="AK22" s="323">
        <v>2.6190613336073676E-3</v>
      </c>
      <c r="AL22" s="323">
        <v>1.4363945956343436E-2</v>
      </c>
      <c r="AM22" s="323">
        <v>0.1024208005023156</v>
      </c>
      <c r="AN22" s="323">
        <v>0.58654706007494151</v>
      </c>
      <c r="AO22" s="323">
        <v>0.33137476133163996</v>
      </c>
      <c r="AP22" s="323">
        <v>1.2901801827818709E-2</v>
      </c>
      <c r="AQ22" s="323">
        <v>0.24227049691548283</v>
      </c>
      <c r="AR22" s="304">
        <v>0</v>
      </c>
      <c r="AS22" s="299">
        <f t="shared" si="5"/>
        <v>0</v>
      </c>
      <c r="AT22" s="299">
        <f t="shared" si="6"/>
        <v>0</v>
      </c>
      <c r="AU22" s="299">
        <f t="shared" si="7"/>
        <v>0</v>
      </c>
      <c r="AW22" s="291" t="s">
        <v>251</v>
      </c>
      <c r="AX22" s="292">
        <f>(((D$42/D$30)^(1/12))-1)*100</f>
        <v>-2.1361795604684208</v>
      </c>
      <c r="AY22" s="321">
        <f>AVERAGE(AI$30:AI$42)</f>
        <v>0.23710980737640597</v>
      </c>
      <c r="AZ22" s="293">
        <f t="shared" si="32"/>
        <v>-0.50650912410408278</v>
      </c>
      <c r="BA22" s="292">
        <v>5.1704221620447299</v>
      </c>
      <c r="BB22" s="321">
        <v>0.2511057233112779</v>
      </c>
      <c r="BC22" s="293">
        <v>1.2983225968249033</v>
      </c>
      <c r="BD22" s="278"/>
      <c r="BE22" s="281" t="s">
        <v>282</v>
      </c>
      <c r="BF22" s="295">
        <f>BF20/BF21</f>
        <v>12543.679644577218</v>
      </c>
      <c r="BG22" s="306">
        <f>BG20/BG21</f>
        <v>12915.847493650053</v>
      </c>
      <c r="BH22" s="278"/>
      <c r="BI22" s="281" t="s">
        <v>282</v>
      </c>
      <c r="BJ22" s="306">
        <v>12915.847493650053</v>
      </c>
      <c r="BK22" s="295">
        <f>BK20/BK21</f>
        <v>11739.443897471967</v>
      </c>
      <c r="BM22" s="281" t="s">
        <v>282</v>
      </c>
      <c r="BN22" s="295">
        <v>11739.443897471967</v>
      </c>
      <c r="BO22" s="295">
        <f>BO20/BO21</f>
        <v>9217.7951808118578</v>
      </c>
      <c r="BQ22" s="281" t="s">
        <v>282</v>
      </c>
      <c r="BR22" s="295">
        <v>9217.7951808118578</v>
      </c>
      <c r="BS22" s="295">
        <f>BS20/BS21</f>
        <v>13418.155114336136</v>
      </c>
      <c r="BT22" s="295"/>
      <c r="BU22" s="281" t="s">
        <v>282</v>
      </c>
      <c r="BV22" s="295">
        <v>13418.155114336136</v>
      </c>
      <c r="BW22" s="295">
        <f>BW20/BW21</f>
        <v>13430.761202921307</v>
      </c>
      <c r="BX22" s="278"/>
      <c r="BY22" s="281" t="s">
        <v>282</v>
      </c>
      <c r="BZ22" s="295">
        <v>13430.761202921307</v>
      </c>
      <c r="CA22" s="295">
        <f>CA20/CA21</f>
        <v>14135.380658292734</v>
      </c>
      <c r="CB22" s="295"/>
      <c r="CC22" s="281" t="s">
        <v>282</v>
      </c>
      <c r="CD22" s="295">
        <v>14135.380658292734</v>
      </c>
      <c r="CE22" s="306">
        <f>CE20/CE21</f>
        <v>12647.590318122962</v>
      </c>
      <c r="CF22" s="281"/>
      <c r="CG22" s="324" t="s">
        <v>282</v>
      </c>
      <c r="CH22" s="325">
        <v>12647.590318122962</v>
      </c>
      <c r="CI22" s="325">
        <f>CI20/CI21</f>
        <v>14416.069999973608</v>
      </c>
      <c r="CJ22" s="281"/>
      <c r="CK22" s="324" t="s">
        <v>282</v>
      </c>
      <c r="CL22" s="326">
        <f>CL20/CL21</f>
        <v>14382.09842039075</v>
      </c>
      <c r="CM22" s="326">
        <f t="shared" ref="CM22:DE22" si="33">CM20/CM21</f>
        <v>14224.554328743769</v>
      </c>
      <c r="CN22" s="326">
        <f t="shared" si="33"/>
        <v>14247.649594088818</v>
      </c>
      <c r="CO22" s="326">
        <f t="shared" si="33"/>
        <v>14349.763809575019</v>
      </c>
      <c r="CP22" s="326">
        <f t="shared" si="33"/>
        <v>14243.893107510328</v>
      </c>
      <c r="CQ22" s="326">
        <f t="shared" si="33"/>
        <v>14043.258532580392</v>
      </c>
      <c r="CR22" s="326">
        <f t="shared" si="33"/>
        <v>14108.555864990039</v>
      </c>
      <c r="CS22" s="326">
        <f t="shared" si="33"/>
        <v>12694.20695032808</v>
      </c>
      <c r="CT22" s="326">
        <f t="shared" si="33"/>
        <v>12707.47441464097</v>
      </c>
      <c r="CU22" s="326">
        <f t="shared" si="33"/>
        <v>12647.590318122962</v>
      </c>
      <c r="CV22" s="326">
        <f t="shared" si="33"/>
        <v>12690.853634041123</v>
      </c>
      <c r="CW22" s="326">
        <f t="shared" si="33"/>
        <v>12815.800273519986</v>
      </c>
      <c r="CX22" s="326">
        <f t="shared" si="33"/>
        <v>13187.924163616266</v>
      </c>
      <c r="CY22" s="326">
        <f t="shared" si="33"/>
        <v>13317.41929275395</v>
      </c>
      <c r="CZ22" s="326">
        <f t="shared" si="33"/>
        <v>12938.274337394041</v>
      </c>
      <c r="DA22" s="326">
        <f t="shared" si="33"/>
        <v>13230.000976007699</v>
      </c>
      <c r="DB22" s="326">
        <f t="shared" si="33"/>
        <v>13625.095411235852</v>
      </c>
      <c r="DC22" s="326">
        <f t="shared" si="33"/>
        <v>13904.464840436927</v>
      </c>
      <c r="DD22" s="326">
        <f t="shared" si="33"/>
        <v>14022.497934230956</v>
      </c>
      <c r="DE22" s="326">
        <f t="shared" si="33"/>
        <v>14416.069999973608</v>
      </c>
      <c r="DF22" s="326">
        <f t="shared" ref="DF22:DI22" si="34">DF20/DF21</f>
        <v>14270.392358211133</v>
      </c>
      <c r="DG22" s="326">
        <f t="shared" si="34"/>
        <v>14337.529524388074</v>
      </c>
      <c r="DH22" s="326">
        <f t="shared" si="34"/>
        <v>14434.424963305735</v>
      </c>
      <c r="DI22" s="326">
        <f t="shared" si="34"/>
        <v>14804.432689523885</v>
      </c>
      <c r="DJ22" s="312"/>
      <c r="DK22" s="312"/>
      <c r="DL22" s="312"/>
      <c r="DM22" s="312"/>
      <c r="DN22" s="312"/>
      <c r="DO22" s="312"/>
    </row>
    <row r="23" spans="1:119" x14ac:dyDescent="0.25">
      <c r="A23" s="284">
        <v>1913</v>
      </c>
      <c r="B23" s="298">
        <v>16588.203311031721</v>
      </c>
      <c r="C23" s="298">
        <f t="shared" si="9"/>
        <v>3872.4596553460105</v>
      </c>
      <c r="D23" s="298">
        <f t="shared" si="9"/>
        <v>3040.5951164902699</v>
      </c>
      <c r="E23" s="298">
        <f t="shared" si="1"/>
        <v>1080.9297240768831</v>
      </c>
      <c r="F23" s="298">
        <f t="shared" si="1"/>
        <v>44.272572986991101</v>
      </c>
      <c r="G23" s="298">
        <f t="shared" si="1"/>
        <v>243.29387629329452</v>
      </c>
      <c r="H23" s="298">
        <f t="shared" si="1"/>
        <v>1672.0989431331013</v>
      </c>
      <c r="I23" s="298">
        <f t="shared" si="1"/>
        <v>9675.1485391954411</v>
      </c>
      <c r="J23" s="298">
        <f t="shared" si="1"/>
        <v>5461.0457377012935</v>
      </c>
      <c r="K23" s="298">
        <f t="shared" si="1"/>
        <v>219.79658483532006</v>
      </c>
      <c r="L23" s="298">
        <f t="shared" si="1"/>
        <v>3994.3062166588275</v>
      </c>
      <c r="M23" s="298">
        <v>0</v>
      </c>
      <c r="N23" s="299">
        <f t="shared" si="2"/>
        <v>0</v>
      </c>
      <c r="O23" s="299">
        <f t="shared" si="3"/>
        <v>0</v>
      </c>
      <c r="P23" s="299">
        <f t="shared" si="4"/>
        <v>0</v>
      </c>
      <c r="Q23" s="310"/>
      <c r="R23" s="284">
        <v>1913</v>
      </c>
      <c r="S23" s="295">
        <f t="shared" si="10"/>
        <v>-0.10000000000000009</v>
      </c>
      <c r="T23" s="295">
        <f t="shared" si="10"/>
        <v>-0.72279852636221165</v>
      </c>
      <c r="U23" s="295">
        <f t="shared" si="10"/>
        <v>2.5615779930163507</v>
      </c>
      <c r="V23" s="295">
        <f t="shared" si="10"/>
        <v>10.077012013820408</v>
      </c>
      <c r="W23" s="295">
        <f t="shared" si="10"/>
        <v>1.8017473241966675</v>
      </c>
      <c r="X23" s="295">
        <f t="shared" si="10"/>
        <v>2.0054918009610789</v>
      </c>
      <c r="Y23" s="295">
        <f t="shared" si="10"/>
        <v>-1.6804357433330308</v>
      </c>
      <c r="Z23" s="295">
        <f t="shared" si="10"/>
        <v>-0.66074066478919447</v>
      </c>
      <c r="AA23" s="295">
        <f t="shared" si="10"/>
        <v>-0.75182614899959033</v>
      </c>
      <c r="AB23" s="295">
        <f t="shared" si="10"/>
        <v>2.5974842947677823</v>
      </c>
      <c r="AC23" s="295">
        <f t="shared" si="10"/>
        <v>-0.70966755559337402</v>
      </c>
      <c r="AD23" s="301" t="s">
        <v>2</v>
      </c>
      <c r="AF23" s="284">
        <v>1913</v>
      </c>
      <c r="AG23" s="323">
        <v>1</v>
      </c>
      <c r="AH23" s="323">
        <v>0.23344659953442293</v>
      </c>
      <c r="AI23" s="323">
        <v>0.18329864057478548</v>
      </c>
      <c r="AJ23" s="323">
        <v>6.5162555812058806E-2</v>
      </c>
      <c r="AK23" s="323">
        <v>2.6689191202249329E-3</v>
      </c>
      <c r="AL23" s="323">
        <v>1.4666680395187573E-2</v>
      </c>
      <c r="AM23" s="323">
        <v>0.10080048524731419</v>
      </c>
      <c r="AN23" s="323">
        <v>0.58325475989079167</v>
      </c>
      <c r="AO23" s="323">
        <v>0.32921261183660028</v>
      </c>
      <c r="AP23" s="323">
        <v>1.3250174278316679E-2</v>
      </c>
      <c r="AQ23" s="323">
        <v>0.24079197377587466</v>
      </c>
      <c r="AR23" s="304">
        <v>0</v>
      </c>
      <c r="AS23" s="299">
        <f t="shared" si="5"/>
        <v>0</v>
      </c>
      <c r="AT23" s="299">
        <f t="shared" si="6"/>
        <v>0</v>
      </c>
      <c r="AU23" s="299">
        <f t="shared" si="7"/>
        <v>0</v>
      </c>
      <c r="AW23" s="313" t="s">
        <v>252</v>
      </c>
      <c r="AX23" s="292">
        <f>(((E$42/E$30)^(1/12))-1)*100</f>
        <v>-5.525010054481494</v>
      </c>
      <c r="AY23" s="321">
        <f>AVERAGE(AJ$30:AJ$42)</f>
        <v>0.10609417532983111</v>
      </c>
      <c r="AZ23" s="293">
        <f t="shared" si="32"/>
        <v>-0.5861713854192393</v>
      </c>
      <c r="BA23" s="292">
        <v>1.2339240378189231</v>
      </c>
      <c r="BB23" s="321">
        <v>7.0667158468810554E-2</v>
      </c>
      <c r="BC23" s="293">
        <v>8.7197905519024427E-2</v>
      </c>
      <c r="BD23" s="284"/>
      <c r="BE23" s="281" t="s">
        <v>283</v>
      </c>
      <c r="BF23" s="327"/>
      <c r="BG23" s="327">
        <f>(((BG22/BF22)^(1/9))-1)*100</f>
        <v>0.32539627389709391</v>
      </c>
      <c r="BH23" s="284"/>
      <c r="BI23" s="281" t="s">
        <v>283</v>
      </c>
      <c r="BJ23" s="327">
        <v>0.32539627389709391</v>
      </c>
      <c r="BK23" s="295">
        <f>(((BK22/BJ22)^(1/10))-1)*100</f>
        <v>-0.95046030159831041</v>
      </c>
      <c r="BM23" s="281" t="s">
        <v>283</v>
      </c>
      <c r="BN23" s="327">
        <v>-0.95046030159831041</v>
      </c>
      <c r="BO23" s="295">
        <f>(((BO22/BN22)^(1/10))-1)*100</f>
        <v>-2.3891818540382914</v>
      </c>
      <c r="BQ23" s="281" t="s">
        <v>283</v>
      </c>
      <c r="BR23" s="295">
        <v>-2.3891818540382914</v>
      </c>
      <c r="BS23" s="295">
        <f>(((BS22/BR22)^(1/10))-1)*100</f>
        <v>3.8261082275859115</v>
      </c>
      <c r="BT23" s="327"/>
      <c r="BU23" s="281" t="s">
        <v>283</v>
      </c>
      <c r="BV23" s="295">
        <v>3.8261082275859115</v>
      </c>
      <c r="BW23" s="295">
        <f>(((BW22/BV22)^(1/10))-1)*100</f>
        <v>9.3908307222001497E-3</v>
      </c>
      <c r="BX23" s="278"/>
      <c r="BY23" s="281" t="s">
        <v>283</v>
      </c>
      <c r="BZ23" s="295">
        <v>9.3908307222001497E-3</v>
      </c>
      <c r="CA23" s="326">
        <f>(((CA22/BZ22)^(1/10))-1)*100</f>
        <v>0.51264186235777665</v>
      </c>
      <c r="CB23" s="295"/>
      <c r="CC23" s="324" t="s">
        <v>283</v>
      </c>
      <c r="CD23" s="326">
        <v>0.51264186235777665</v>
      </c>
      <c r="CE23" s="312">
        <f>(((CE22/CD22)^(1/10))-1)*100</f>
        <v>-1.1059806882700363</v>
      </c>
      <c r="CF23" s="281"/>
      <c r="CG23" s="324" t="s">
        <v>283</v>
      </c>
      <c r="CH23" s="312">
        <v>-1.1059806882700363</v>
      </c>
      <c r="CI23" s="312">
        <f>(((CI22/CH22)^(1/10))-1)*100</f>
        <v>1.3173703421403449</v>
      </c>
      <c r="CJ23" s="281"/>
      <c r="CK23" s="324" t="s">
        <v>283</v>
      </c>
      <c r="CL23" s="312">
        <f>((CL22/CD22)-1)*100</f>
        <v>1.7453917093720239</v>
      </c>
      <c r="CM23" s="312">
        <f t="shared" ref="CM23:DE23" si="35">((CM22/CL22)-1)*100</f>
        <v>-1.0954179775575557</v>
      </c>
      <c r="CN23" s="312">
        <f t="shared" si="35"/>
        <v>0.16236196095353872</v>
      </c>
      <c r="CO23" s="312">
        <f t="shared" si="35"/>
        <v>0.71670920043238606</v>
      </c>
      <c r="CP23" s="312">
        <f t="shared" si="35"/>
        <v>-0.73778707071155969</v>
      </c>
      <c r="CQ23" s="312">
        <f t="shared" si="35"/>
        <v>-1.4085655755458393</v>
      </c>
      <c r="CR23" s="312">
        <f t="shared" si="35"/>
        <v>0.46497279999622165</v>
      </c>
      <c r="CS23" s="312">
        <f t="shared" si="35"/>
        <v>-10.024760352486705</v>
      </c>
      <c r="CT23" s="312">
        <f t="shared" si="35"/>
        <v>0.10451589740740896</v>
      </c>
      <c r="CU23" s="312">
        <f t="shared" si="35"/>
        <v>-0.47125097060208843</v>
      </c>
      <c r="CV23" s="312">
        <f t="shared" si="35"/>
        <v>0.34206765739532852</v>
      </c>
      <c r="CW23" s="312">
        <f t="shared" si="35"/>
        <v>0.98454085975521188</v>
      </c>
      <c r="CX23" s="312">
        <f t="shared" si="35"/>
        <v>2.9036336565353871</v>
      </c>
      <c r="CY23" s="312">
        <f t="shared" si="35"/>
        <v>0.9819220032743603</v>
      </c>
      <c r="CZ23" s="312">
        <f t="shared" si="35"/>
        <v>-2.8469851930411405</v>
      </c>
      <c r="DA23" s="312">
        <f t="shared" si="35"/>
        <v>2.2547569405798829</v>
      </c>
      <c r="DB23" s="312">
        <f t="shared" si="35"/>
        <v>2.986352275745463</v>
      </c>
      <c r="DC23" s="312">
        <f t="shared" si="35"/>
        <v>2.0504034707213403</v>
      </c>
      <c r="DD23" s="312">
        <f t="shared" si="35"/>
        <v>0.84888627608856737</v>
      </c>
      <c r="DE23" s="312">
        <f t="shared" si="35"/>
        <v>2.8067186573220049</v>
      </c>
      <c r="DF23" s="312">
        <f t="shared" ref="DF23" si="36">((DF22/DE22)-1)*100</f>
        <v>-1.0105225748955338</v>
      </c>
      <c r="DG23" s="312">
        <f t="shared" ref="DG23" si="37">((DG22/DF22)-1)*100</f>
        <v>0.47046475311738334</v>
      </c>
      <c r="DH23" s="312">
        <f t="shared" ref="DH23" si="38">((DH22/DG22)-1)*100</f>
        <v>0.67581683966433381</v>
      </c>
      <c r="DI23" s="312">
        <f t="shared" ref="DI23" si="39">((DI22/DH22)-1)*100</f>
        <v>2.5633700487463829</v>
      </c>
      <c r="DJ23" s="312"/>
      <c r="DK23" s="312"/>
      <c r="DL23" s="312"/>
      <c r="DM23" s="312"/>
      <c r="DN23" s="312"/>
      <c r="DO23" s="312"/>
    </row>
    <row r="24" spans="1:119" x14ac:dyDescent="0.25">
      <c r="A24" s="284">
        <v>1914</v>
      </c>
      <c r="B24" s="298">
        <v>15924.675178590453</v>
      </c>
      <c r="C24" s="298">
        <f t="shared" si="9"/>
        <v>3694.3851762385088</v>
      </c>
      <c r="D24" s="298">
        <f t="shared" si="9"/>
        <v>3005.0199687520476</v>
      </c>
      <c r="E24" s="298">
        <f t="shared" si="1"/>
        <v>1143.4043408846287</v>
      </c>
      <c r="F24" s="298">
        <f t="shared" si="1"/>
        <v>43.310753524215961</v>
      </c>
      <c r="G24" s="298">
        <f t="shared" si="1"/>
        <v>238.4846751083214</v>
      </c>
      <c r="H24" s="298">
        <f t="shared" si="1"/>
        <v>1579.820199234882</v>
      </c>
      <c r="I24" s="298">
        <f t="shared" si="1"/>
        <v>9225.2700335998961</v>
      </c>
      <c r="J24" s="298">
        <f t="shared" si="1"/>
        <v>5197.4351382485411</v>
      </c>
      <c r="K24" s="298">
        <f t="shared" si="1"/>
        <v>216.70223818076008</v>
      </c>
      <c r="L24" s="298">
        <f t="shared" si="1"/>
        <v>3811.1326571705945</v>
      </c>
      <c r="M24" s="298">
        <v>0</v>
      </c>
      <c r="N24" s="299">
        <f t="shared" si="2"/>
        <v>0</v>
      </c>
      <c r="O24" s="299">
        <f t="shared" si="3"/>
        <v>0</v>
      </c>
      <c r="P24" s="299">
        <f t="shared" si="4"/>
        <v>0</v>
      </c>
      <c r="Q24" s="310"/>
      <c r="R24" s="284">
        <v>1914</v>
      </c>
      <c r="S24" s="295">
        <f t="shared" si="10"/>
        <v>-3.9999999999999925</v>
      </c>
      <c r="T24" s="295">
        <f t="shared" si="10"/>
        <v>-4.5984850703780999</v>
      </c>
      <c r="U24" s="295">
        <f t="shared" si="10"/>
        <v>-1.1700060802336099</v>
      </c>
      <c r="V24" s="295">
        <f t="shared" si="10"/>
        <v>5.7797112445121313</v>
      </c>
      <c r="W24" s="295">
        <f t="shared" si="10"/>
        <v>-2.1724950638350227</v>
      </c>
      <c r="X24" s="295">
        <f t="shared" si="10"/>
        <v>-1.9767045756530099</v>
      </c>
      <c r="Y24" s="295">
        <f t="shared" si="10"/>
        <v>-5.5187370506503459</v>
      </c>
      <c r="Z24" s="295">
        <f t="shared" si="10"/>
        <v>-4.6498356461714412</v>
      </c>
      <c r="AA24" s="295">
        <f t="shared" si="10"/>
        <v>-4.827108435164174</v>
      </c>
      <c r="AB24" s="295">
        <f t="shared" si="10"/>
        <v>-1.4078228999228504</v>
      </c>
      <c r="AC24" s="295">
        <f t="shared" si="10"/>
        <v>-4.5858667200897489</v>
      </c>
      <c r="AD24" s="301" t="s">
        <v>2</v>
      </c>
      <c r="AF24" s="284">
        <v>1914</v>
      </c>
      <c r="AG24" s="323">
        <v>1</v>
      </c>
      <c r="AH24" s="323">
        <v>0.23199124219534076</v>
      </c>
      <c r="AI24" s="323">
        <v>0.18870212014070306</v>
      </c>
      <c r="AJ24" s="323">
        <v>7.1800795184937344E-2</v>
      </c>
      <c r="AK24" s="323">
        <v>2.7197260250836426E-3</v>
      </c>
      <c r="AL24" s="323">
        <v>1.4975795263249476E-2</v>
      </c>
      <c r="AM24" s="323">
        <v>9.9205803667432632E-2</v>
      </c>
      <c r="AN24" s="323">
        <v>0.57930663766395618</v>
      </c>
      <c r="AO24" s="323">
        <v>0.32637621050105359</v>
      </c>
      <c r="AP24" s="323">
        <v>1.3607953427652968E-2</v>
      </c>
      <c r="AQ24" s="323">
        <v>0.23932247373524959</v>
      </c>
      <c r="AR24" s="304">
        <v>0</v>
      </c>
      <c r="AS24" s="299">
        <f t="shared" si="5"/>
        <v>0</v>
      </c>
      <c r="AT24" s="299">
        <f t="shared" si="6"/>
        <v>0</v>
      </c>
      <c r="AU24" s="299">
        <f t="shared" si="7"/>
        <v>0</v>
      </c>
      <c r="AW24" s="313" t="s">
        <v>253</v>
      </c>
      <c r="AX24" s="292">
        <f>(((F$42/F$30)^(1/12))-1)*100</f>
        <v>8.2564604022856258</v>
      </c>
      <c r="AY24" s="321">
        <f>AVERAGE(AK$30:AK$42)</f>
        <v>5.8481180401806976E-3</v>
      </c>
      <c r="AZ24" s="293">
        <f t="shared" si="32"/>
        <v>4.8284755026644151E-2</v>
      </c>
      <c r="BA24" s="292">
        <v>2.6268906552887161</v>
      </c>
      <c r="BB24" s="321">
        <v>8.484512090258833E-3</v>
      </c>
      <c r="BC24" s="293">
        <v>2.228788552458506E-2</v>
      </c>
      <c r="BD24" s="278"/>
      <c r="BE24" s="429" t="s">
        <v>289</v>
      </c>
      <c r="BF24" s="429"/>
      <c r="BG24" s="429"/>
      <c r="BH24" s="278"/>
      <c r="BI24" s="431" t="s">
        <v>290</v>
      </c>
      <c r="BJ24" s="431"/>
      <c r="BK24" s="431"/>
      <c r="BM24" s="431" t="s">
        <v>290</v>
      </c>
      <c r="BN24" s="431"/>
      <c r="BO24" s="431"/>
      <c r="BQ24" s="431" t="s">
        <v>290</v>
      </c>
      <c r="BR24" s="431"/>
      <c r="BS24" s="431"/>
      <c r="BT24" s="328"/>
      <c r="BU24" s="431" t="s">
        <v>290</v>
      </c>
      <c r="BV24" s="431"/>
      <c r="BW24" s="431"/>
      <c r="BX24" s="329"/>
      <c r="BY24" s="330" t="s">
        <v>131</v>
      </c>
      <c r="BZ24" s="331" t="s">
        <v>2</v>
      </c>
      <c r="CA24" s="332">
        <f>M90</f>
        <v>15296.249452037009</v>
      </c>
      <c r="CB24" s="333"/>
      <c r="CC24" s="330" t="s">
        <v>131</v>
      </c>
      <c r="CD24" s="334">
        <v>15296.249452037009</v>
      </c>
      <c r="CE24" s="332">
        <f>CU24</f>
        <v>18167.610882455381</v>
      </c>
      <c r="CF24" s="333"/>
      <c r="CG24" s="330" t="s">
        <v>131</v>
      </c>
      <c r="CH24" s="332">
        <v>18167.610882455381</v>
      </c>
      <c r="CI24" s="332">
        <f>M110</f>
        <v>25844.610492959138</v>
      </c>
      <c r="CJ24" s="333"/>
      <c r="CK24" s="330" t="s">
        <v>131</v>
      </c>
      <c r="CL24" s="335">
        <v>16778.558624240937</v>
      </c>
      <c r="CM24" s="335">
        <v>16767.832459587033</v>
      </c>
      <c r="CN24" s="335">
        <v>15991.629351255311</v>
      </c>
      <c r="CO24" s="335">
        <v>16549.42111130985</v>
      </c>
      <c r="CP24" s="335">
        <v>16848.234500569077</v>
      </c>
      <c r="CQ24" s="335">
        <v>16160.275391725399</v>
      </c>
      <c r="CR24" s="335">
        <v>16475.40977978829</v>
      </c>
      <c r="CS24" s="335">
        <v>16657.127976672298</v>
      </c>
      <c r="CT24" s="335">
        <v>17258.636752532919</v>
      </c>
      <c r="CU24" s="335">
        <v>18167.610882455381</v>
      </c>
      <c r="CV24" s="335">
        <v>18901.297311659429</v>
      </c>
      <c r="CW24" s="335">
        <v>19588.128846572246</v>
      </c>
      <c r="CX24" s="335">
        <v>20195.165413088704</v>
      </c>
      <c r="CY24" s="335">
        <v>21620.205444395473</v>
      </c>
      <c r="CZ24" s="335">
        <v>19966.90665694193</v>
      </c>
      <c r="DA24" s="335">
        <v>20876.365635148555</v>
      </c>
      <c r="DB24" s="335">
        <v>22553.235291255001</v>
      </c>
      <c r="DC24" s="335">
        <v>24148.950620707586</v>
      </c>
      <c r="DD24" s="335">
        <v>25005.980376164873</v>
      </c>
      <c r="DE24" s="335">
        <v>25844.610492959138</v>
      </c>
      <c r="DF24" s="335">
        <v>27236.201481802629</v>
      </c>
      <c r="DG24" s="335">
        <v>27598.983063935055</v>
      </c>
      <c r="DH24" s="335">
        <v>28307.336142241358</v>
      </c>
      <c r="DI24" s="335">
        <v>29171.719723239108</v>
      </c>
      <c r="DJ24" s="336"/>
      <c r="DK24" s="336"/>
      <c r="DL24" s="336"/>
      <c r="DM24" s="336"/>
      <c r="DN24" s="336"/>
      <c r="DO24" s="336"/>
    </row>
    <row r="25" spans="1:119" ht="13.2" customHeight="1" x14ac:dyDescent="0.25">
      <c r="A25" s="284">
        <v>1915</v>
      </c>
      <c r="B25" s="298">
        <v>15367.311547339787</v>
      </c>
      <c r="C25" s="298">
        <f t="shared" si="9"/>
        <v>3542.8561933078931</v>
      </c>
      <c r="D25" s="298">
        <f t="shared" si="9"/>
        <v>2993.7760468649799</v>
      </c>
      <c r="E25" s="298">
        <f t="shared" si="1"/>
        <v>1215.7892362394823</v>
      </c>
      <c r="F25" s="298">
        <f t="shared" si="1"/>
        <v>42.590505737322779</v>
      </c>
      <c r="G25" s="298">
        <f t="shared" si="1"/>
        <v>234.98809250667827</v>
      </c>
      <c r="H25" s="298">
        <f t="shared" si="1"/>
        <v>1500.4082123814967</v>
      </c>
      <c r="I25" s="298">
        <f t="shared" si="1"/>
        <v>8830.6793071669144</v>
      </c>
      <c r="J25" s="298">
        <f t="shared" si="1"/>
        <v>4960.6165209442534</v>
      </c>
      <c r="K25" s="298">
        <f t="shared" si="1"/>
        <v>214.76422243891747</v>
      </c>
      <c r="L25" s="298">
        <f t="shared" si="1"/>
        <v>3655.2985637837437</v>
      </c>
      <c r="M25" s="298">
        <v>0</v>
      </c>
      <c r="N25" s="299">
        <f t="shared" si="2"/>
        <v>0</v>
      </c>
      <c r="O25" s="299">
        <f t="shared" si="3"/>
        <v>0</v>
      </c>
      <c r="P25" s="299">
        <f t="shared" si="4"/>
        <v>0</v>
      </c>
      <c r="Q25" s="310"/>
      <c r="R25" s="284">
        <v>1915</v>
      </c>
      <c r="S25" s="295">
        <f t="shared" si="10"/>
        <v>-3.5000000000000031</v>
      </c>
      <c r="T25" s="295">
        <f t="shared" si="10"/>
        <v>-4.1016021801196452</v>
      </c>
      <c r="U25" s="295">
        <f t="shared" si="10"/>
        <v>-0.37417128684629208</v>
      </c>
      <c r="V25" s="295">
        <f t="shared" si="10"/>
        <v>6.3306472405772807</v>
      </c>
      <c r="W25" s="295">
        <f t="shared" si="10"/>
        <v>-1.6629768089591823</v>
      </c>
      <c r="X25" s="295">
        <f t="shared" si="10"/>
        <v>-1.4661665786512068</v>
      </c>
      <c r="Y25" s="295">
        <f t="shared" si="10"/>
        <v>-5.0266471394558092</v>
      </c>
      <c r="Z25" s="295">
        <f t="shared" si="10"/>
        <v>-4.2772810443035265</v>
      </c>
      <c r="AA25" s="295">
        <f t="shared" si="10"/>
        <v>-4.5564516151728629</v>
      </c>
      <c r="AB25" s="295">
        <f t="shared" si="10"/>
        <v>-0.89432197752661313</v>
      </c>
      <c r="AC25" s="295">
        <f t="shared" si="10"/>
        <v>-4.0889181092568672</v>
      </c>
      <c r="AD25" s="301" t="s">
        <v>2</v>
      </c>
      <c r="AF25" s="284">
        <v>1915</v>
      </c>
      <c r="AG25" s="323">
        <v>1</v>
      </c>
      <c r="AH25" s="323">
        <v>0.23054495787333679</v>
      </c>
      <c r="AI25" s="323">
        <v>0.19481456061084595</v>
      </c>
      <c r="AJ25" s="323">
        <v>7.9115285226969048E-2</v>
      </c>
      <c r="AK25" s="323">
        <v>2.7715001160821496E-3</v>
      </c>
      <c r="AL25" s="323">
        <v>1.5291425034417079E-2</v>
      </c>
      <c r="AM25" s="323">
        <v>9.7636350233377689E-2</v>
      </c>
      <c r="AN25" s="323">
        <v>0.57464048151581726</v>
      </c>
      <c r="AO25" s="323">
        <v>0.322803146514133</v>
      </c>
      <c r="AP25" s="323">
        <v>1.3975393274049617E-2</v>
      </c>
      <c r="AQ25" s="323">
        <v>0.23786194172763467</v>
      </c>
      <c r="AR25" s="304">
        <v>0</v>
      </c>
      <c r="AS25" s="299">
        <f t="shared" si="5"/>
        <v>0</v>
      </c>
      <c r="AT25" s="299">
        <f t="shared" si="6"/>
        <v>0</v>
      </c>
      <c r="AU25" s="299">
        <f t="shared" si="7"/>
        <v>0</v>
      </c>
      <c r="AW25" s="313" t="s">
        <v>254</v>
      </c>
      <c r="AX25" s="292">
        <f>(((G$42/G$30)^(1/12))-1)*100</f>
        <v>1.2928790074654639</v>
      </c>
      <c r="AY25" s="321">
        <f>AVERAGE(AL$30:AL$42)</f>
        <v>2.1971789396776315E-2</v>
      </c>
      <c r="AZ25" s="293">
        <f t="shared" si="32"/>
        <v>2.8406865267544365E-2</v>
      </c>
      <c r="BA25" s="292">
        <v>0.49339238003738295</v>
      </c>
      <c r="BB25" s="321">
        <v>2.9121753534393818E-2</v>
      </c>
      <c r="BC25" s="293">
        <v>1.4368451287196635E-2</v>
      </c>
      <c r="BD25" s="305"/>
      <c r="BE25" s="430"/>
      <c r="BF25" s="430"/>
      <c r="BG25" s="430"/>
      <c r="BH25" s="305"/>
      <c r="BI25" s="432"/>
      <c r="BJ25" s="432"/>
      <c r="BK25" s="432"/>
      <c r="BM25" s="432"/>
      <c r="BN25" s="432"/>
      <c r="BO25" s="432"/>
      <c r="BQ25" s="432"/>
      <c r="BR25" s="432"/>
      <c r="BS25" s="432"/>
      <c r="BT25" s="333"/>
      <c r="BU25" s="432"/>
      <c r="BV25" s="432"/>
      <c r="BW25" s="432"/>
      <c r="BX25" s="329"/>
      <c r="BY25" s="432" t="s">
        <v>290</v>
      </c>
      <c r="BZ25" s="432"/>
      <c r="CA25" s="432"/>
      <c r="CB25" s="333"/>
      <c r="CC25" s="432" t="s">
        <v>290</v>
      </c>
      <c r="CD25" s="432"/>
      <c r="CE25" s="432"/>
      <c r="CF25" s="333"/>
      <c r="CG25" s="432" t="s">
        <v>290</v>
      </c>
      <c r="CH25" s="432"/>
      <c r="CI25" s="432"/>
      <c r="CJ25" s="333"/>
      <c r="CK25" s="333"/>
      <c r="CL25" s="337">
        <f>CL10+CL15+CL20+CL24-CL5</f>
        <v>0</v>
      </c>
      <c r="CM25" s="337">
        <f t="shared" ref="CM25:DE25" si="40">CM10+CM15+CM20+CM24-CM5</f>
        <v>6.4644264057278633E-6</v>
      </c>
      <c r="CN25" s="337">
        <f t="shared" si="40"/>
        <v>6.4644846133887768E-6</v>
      </c>
      <c r="CO25" s="337">
        <f t="shared" si="40"/>
        <v>6.4644846133887768E-6</v>
      </c>
      <c r="CP25" s="337">
        <f t="shared" si="40"/>
        <v>1.2928969226777554E-5</v>
      </c>
      <c r="CQ25" s="337">
        <f t="shared" si="40"/>
        <v>6.4644846133887768E-6</v>
      </c>
      <c r="CR25" s="337">
        <f t="shared" si="40"/>
        <v>6.4644264057278633E-6</v>
      </c>
      <c r="CS25" s="337">
        <f t="shared" si="40"/>
        <v>-6.4644846133887768E-6</v>
      </c>
      <c r="CT25" s="337">
        <f t="shared" si="40"/>
        <v>-1.939345384016633E-5</v>
      </c>
      <c r="CU25" s="337">
        <f t="shared" si="40"/>
        <v>-6.4645428210496902E-6</v>
      </c>
      <c r="CV25" s="337">
        <f t="shared" si="40"/>
        <v>-6.4644846133887768E-6</v>
      </c>
      <c r="CW25" s="337">
        <f t="shared" si="40"/>
        <v>-1.2929027434438467E-5</v>
      </c>
      <c r="CX25" s="337">
        <f t="shared" si="40"/>
        <v>0</v>
      </c>
      <c r="CY25" s="337">
        <f t="shared" si="40"/>
        <v>0</v>
      </c>
      <c r="CZ25" s="337">
        <f t="shared" si="40"/>
        <v>0</v>
      </c>
      <c r="DA25" s="337">
        <f t="shared" si="40"/>
        <v>0</v>
      </c>
      <c r="DB25" s="337">
        <f t="shared" si="40"/>
        <v>0</v>
      </c>
      <c r="DC25" s="337">
        <f t="shared" si="40"/>
        <v>0</v>
      </c>
      <c r="DD25" s="337">
        <f t="shared" si="40"/>
        <v>0</v>
      </c>
      <c r="DE25" s="337">
        <f t="shared" si="40"/>
        <v>0</v>
      </c>
      <c r="DF25" s="337">
        <f t="shared" ref="DF25" si="41">DF10+DF15+DF20+DF24-DF5</f>
        <v>0</v>
      </c>
      <c r="DG25" s="337">
        <f t="shared" ref="DG25" si="42">DG10+DG15+DG20+DG24-DG5</f>
        <v>0</v>
      </c>
      <c r="DH25" s="337">
        <f t="shared" ref="DH25" si="43">DH10+DH15+DH20+DH24-DH5</f>
        <v>0</v>
      </c>
      <c r="DI25" s="337">
        <f t="shared" ref="DI25" si="44">DI10+DI15+DI20+DI24-DI5</f>
        <v>0</v>
      </c>
      <c r="DJ25" s="336"/>
      <c r="DK25" s="336"/>
      <c r="DL25" s="336"/>
      <c r="DM25" s="336"/>
      <c r="DN25" s="336"/>
      <c r="DO25" s="336"/>
    </row>
    <row r="26" spans="1:119" ht="13.2" customHeight="1" x14ac:dyDescent="0.25">
      <c r="A26" s="284">
        <v>1916</v>
      </c>
      <c r="B26" s="298">
        <v>14675.782527709496</v>
      </c>
      <c r="C26" s="298">
        <f t="shared" si="9"/>
        <v>3362.3346339426548</v>
      </c>
      <c r="D26" s="298">
        <f t="shared" si="9"/>
        <v>2960.1729852413137</v>
      </c>
      <c r="E26" s="298">
        <f t="shared" si="1"/>
        <v>1279.3601228972545</v>
      </c>
      <c r="F26" s="298">
        <f t="shared" si="1"/>
        <v>41.448222700941457</v>
      </c>
      <c r="G26" s="298">
        <f t="shared" si="1"/>
        <v>229.1433686291827</v>
      </c>
      <c r="H26" s="298">
        <f t="shared" si="1"/>
        <v>1410.2212710139349</v>
      </c>
      <c r="I26" s="298">
        <f t="shared" si="1"/>
        <v>8353.2749085255273</v>
      </c>
      <c r="J26" s="298">
        <f t="shared" si="1"/>
        <v>4673.1305142613965</v>
      </c>
      <c r="K26" s="298">
        <f t="shared" si="1"/>
        <v>210.63790627138019</v>
      </c>
      <c r="L26" s="298">
        <f t="shared" si="1"/>
        <v>3469.5064879927504</v>
      </c>
      <c r="M26" s="298">
        <v>0</v>
      </c>
      <c r="N26" s="299">
        <f t="shared" si="2"/>
        <v>0</v>
      </c>
      <c r="O26" s="299">
        <f t="shared" si="3"/>
        <v>0</v>
      </c>
      <c r="P26" s="299">
        <f t="shared" si="4"/>
        <v>0</v>
      </c>
      <c r="Q26" s="310"/>
      <c r="R26" s="284">
        <v>1916</v>
      </c>
      <c r="S26" s="295">
        <f t="shared" si="10"/>
        <v>-4.5000000000000036</v>
      </c>
      <c r="T26" s="295">
        <f t="shared" si="10"/>
        <v>-5.0953679606365547</v>
      </c>
      <c r="U26" s="295">
        <f t="shared" si="10"/>
        <v>-1.1224307061596939</v>
      </c>
      <c r="V26" s="295">
        <f t="shared" si="10"/>
        <v>5.2287752484469374</v>
      </c>
      <c r="W26" s="295">
        <f t="shared" si="10"/>
        <v>-2.6820133187108852</v>
      </c>
      <c r="X26" s="295">
        <f t="shared" si="10"/>
        <v>-2.4872425726548131</v>
      </c>
      <c r="Y26" s="295">
        <f t="shared" si="10"/>
        <v>-6.0108269618448729</v>
      </c>
      <c r="Z26" s="295">
        <f t="shared" si="10"/>
        <v>-5.4062024226599341</v>
      </c>
      <c r="AA26" s="295">
        <f t="shared" si="10"/>
        <v>-5.7953684883534144</v>
      </c>
      <c r="AB26" s="295">
        <f t="shared" si="10"/>
        <v>-1.9213238223190876</v>
      </c>
      <c r="AC26" s="295">
        <f t="shared" si="10"/>
        <v>-5.0828153309225854</v>
      </c>
      <c r="AD26" s="301" t="s">
        <v>2</v>
      </c>
      <c r="AF26" s="284">
        <v>1916</v>
      </c>
      <c r="AG26" s="323">
        <v>1</v>
      </c>
      <c r="AH26" s="323">
        <v>0.22910769000523115</v>
      </c>
      <c r="AI26" s="323">
        <v>0.20170460959421962</v>
      </c>
      <c r="AJ26" s="323">
        <v>8.7174916941000019E-2</v>
      </c>
      <c r="AK26" s="323">
        <v>2.8242598050688362E-3</v>
      </c>
      <c r="AL26" s="323">
        <v>1.5613707016749174E-2</v>
      </c>
      <c r="AM26" s="323">
        <v>9.6091725831401603E-2</v>
      </c>
      <c r="AN26" s="323">
        <v>0.56918770040054922</v>
      </c>
      <c r="AO26" s="323">
        <v>0.31842462270328759</v>
      </c>
      <c r="AP26" s="323">
        <v>1.4352754674149239E-2</v>
      </c>
      <c r="AQ26" s="323">
        <v>0.23641032302311235</v>
      </c>
      <c r="AR26" s="304">
        <v>0</v>
      </c>
      <c r="AS26" s="299">
        <f t="shared" si="5"/>
        <v>0</v>
      </c>
      <c r="AT26" s="299">
        <f t="shared" si="6"/>
        <v>0</v>
      </c>
      <c r="AU26" s="299">
        <f t="shared" si="7"/>
        <v>0</v>
      </c>
      <c r="AW26" s="313" t="s">
        <v>255</v>
      </c>
      <c r="AX26" s="292">
        <f>(((H$42/H$30)^(1/12))-1)*100</f>
        <v>0.1264086067939596</v>
      </c>
      <c r="AY26" s="321">
        <f>AVERAGE(AM$30:AM$42)</f>
        <v>0.10319572460961787</v>
      </c>
      <c r="AZ26" s="293">
        <f t="shared" si="32"/>
        <v>1.3044827774994926E-2</v>
      </c>
      <c r="BA26" s="292">
        <v>8.3936410231228997</v>
      </c>
      <c r="BB26" s="321">
        <v>0.14283229921781471</v>
      </c>
      <c r="BC26" s="293">
        <v>1.1988830461416145</v>
      </c>
      <c r="BD26" s="309"/>
      <c r="BE26" s="430"/>
      <c r="BF26" s="430"/>
      <c r="BG26" s="430"/>
      <c r="BH26" s="309"/>
      <c r="BI26" s="432"/>
      <c r="BJ26" s="432"/>
      <c r="BK26" s="432"/>
      <c r="BM26" s="432"/>
      <c r="BN26" s="432"/>
      <c r="BO26" s="432"/>
      <c r="BQ26" s="432"/>
      <c r="BR26" s="432"/>
      <c r="BS26" s="432"/>
      <c r="BT26" s="333"/>
      <c r="BU26" s="432"/>
      <c r="BV26" s="432"/>
      <c r="BW26" s="432"/>
      <c r="BX26" s="329"/>
      <c r="BY26" s="432"/>
      <c r="BZ26" s="432"/>
      <c r="CA26" s="432"/>
      <c r="CB26" s="333"/>
      <c r="CC26" s="432"/>
      <c r="CD26" s="432"/>
      <c r="CE26" s="432"/>
      <c r="CF26" s="333"/>
      <c r="CG26" s="432"/>
      <c r="CH26" s="432"/>
      <c r="CI26" s="432"/>
      <c r="CJ26" s="333"/>
      <c r="CK26" s="333"/>
      <c r="CL26" s="333"/>
      <c r="CM26" s="333"/>
      <c r="CN26" s="333"/>
      <c r="CO26" s="333"/>
      <c r="CP26" s="333"/>
      <c r="CQ26" s="333"/>
      <c r="CR26" s="333"/>
      <c r="CS26" s="333"/>
      <c r="CT26" s="333"/>
      <c r="CU26" s="333"/>
      <c r="CV26" s="333"/>
      <c r="CW26" s="333"/>
      <c r="CX26" s="333"/>
      <c r="CY26" s="333"/>
      <c r="CZ26" s="333"/>
      <c r="DA26" s="333"/>
      <c r="DB26" s="333"/>
      <c r="DC26" s="333"/>
      <c r="DD26" s="333"/>
      <c r="DE26" s="333"/>
      <c r="DF26" s="333"/>
      <c r="DG26" s="333"/>
      <c r="DH26" s="333"/>
      <c r="DI26" s="333"/>
      <c r="DJ26" s="279"/>
      <c r="DK26" s="297"/>
      <c r="DL26" s="297"/>
      <c r="DM26" s="297"/>
      <c r="DN26" s="297"/>
      <c r="DO26" s="279"/>
    </row>
    <row r="27" spans="1:119" x14ac:dyDescent="0.25">
      <c r="A27" s="284">
        <v>1917</v>
      </c>
      <c r="B27" s="298">
        <v>15556.329479372067</v>
      </c>
      <c r="C27" s="298">
        <f t="shared" si="9"/>
        <v>3541.8554879705512</v>
      </c>
      <c r="D27" s="298">
        <f t="shared" si="9"/>
        <v>3258.2411995372522</v>
      </c>
      <c r="E27" s="298">
        <f t="shared" si="1"/>
        <v>1494.2725525050423</v>
      </c>
      <c r="F27" s="298">
        <f t="shared" si="1"/>
        <v>44.771487328374086</v>
      </c>
      <c r="G27" s="298">
        <f t="shared" si="1"/>
        <v>248.01116046592216</v>
      </c>
      <c r="H27" s="298">
        <f t="shared" si="1"/>
        <v>1471.1859992379134</v>
      </c>
      <c r="I27" s="298">
        <f t="shared" si="1"/>
        <v>8756.2327918642659</v>
      </c>
      <c r="J27" s="298">
        <f t="shared" si="1"/>
        <v>4871.6949119356395</v>
      </c>
      <c r="K27" s="298">
        <f t="shared" si="1"/>
        <v>229.30504942336674</v>
      </c>
      <c r="L27" s="298">
        <f t="shared" si="1"/>
        <v>3655.2328305052588</v>
      </c>
      <c r="M27" s="298">
        <v>0</v>
      </c>
      <c r="N27" s="299">
        <f t="shared" si="2"/>
        <v>0</v>
      </c>
      <c r="O27" s="299">
        <f t="shared" si="3"/>
        <v>0</v>
      </c>
      <c r="P27" s="299">
        <f t="shared" si="4"/>
        <v>0</v>
      </c>
      <c r="Q27" s="310"/>
      <c r="R27" s="284">
        <v>1917</v>
      </c>
      <c r="S27" s="295">
        <f t="shared" si="10"/>
        <v>6.0000000000000053</v>
      </c>
      <c r="T27" s="295">
        <f t="shared" si="10"/>
        <v>5.3391727347908535</v>
      </c>
      <c r="U27" s="295">
        <f t="shared" si="10"/>
        <v>10.069283645990712</v>
      </c>
      <c r="V27" s="295">
        <f t="shared" si="10"/>
        <v>16.798431165815497</v>
      </c>
      <c r="W27" s="295">
        <f t="shared" si="10"/>
        <v>8.0178700336821507</v>
      </c>
      <c r="X27" s="295">
        <f t="shared" si="10"/>
        <v>8.2340553643831527</v>
      </c>
      <c r="Y27" s="295">
        <f t="shared" si="10"/>
        <v>4.3230611732402391</v>
      </c>
      <c r="Z27" s="295">
        <f t="shared" si="10"/>
        <v>4.8239509384214285</v>
      </c>
      <c r="AA27" s="295">
        <f t="shared" si="10"/>
        <v>4.249065954145026</v>
      </c>
      <c r="AB27" s="295">
        <f t="shared" si="10"/>
        <v>8.8621955480018499</v>
      </c>
      <c r="AC27" s="295">
        <f t="shared" si="10"/>
        <v>5.3531054965675784</v>
      </c>
      <c r="AD27" s="301" t="s">
        <v>2</v>
      </c>
      <c r="AF27" s="284">
        <v>1917</v>
      </c>
      <c r="AG27" s="323">
        <v>1</v>
      </c>
      <c r="AH27" s="323">
        <v>0.22767938238047131</v>
      </c>
      <c r="AI27" s="323">
        <v>0.20944794232198091</v>
      </c>
      <c r="AJ27" s="323">
        <v>9.6055599393576149E-2</v>
      </c>
      <c r="AK27" s="323">
        <v>2.8780238543894155E-3</v>
      </c>
      <c r="AL27" s="323">
        <v>1.5942781412208375E-2</v>
      </c>
      <c r="AM27" s="323">
        <v>9.4571537661806968E-2</v>
      </c>
      <c r="AN27" s="323">
        <v>0.56287267529754792</v>
      </c>
      <c r="AO27" s="323">
        <v>0.31316480654357326</v>
      </c>
      <c r="AP27" s="323">
        <v>1.4740305528205017E-2</v>
      </c>
      <c r="AQ27" s="323">
        <v>0.23496756322576956</v>
      </c>
      <c r="AR27" s="304">
        <v>0</v>
      </c>
      <c r="AS27" s="299">
        <f t="shared" si="5"/>
        <v>0</v>
      </c>
      <c r="AT27" s="299">
        <f t="shared" si="6"/>
        <v>0</v>
      </c>
      <c r="AU27" s="299">
        <f t="shared" si="7"/>
        <v>0</v>
      </c>
      <c r="AW27" s="291" t="s">
        <v>256</v>
      </c>
      <c r="AX27" s="292">
        <f>(((I$42/I$30)^(1/12))-1)*100</f>
        <v>-0.63242857300266353</v>
      </c>
      <c r="AY27" s="321">
        <f>AVERAGE(AN$30:AN$42)</f>
        <v>0.5494379426041307</v>
      </c>
      <c r="AZ27" s="293">
        <f t="shared" si="32"/>
        <v>-0.34748025399464971</v>
      </c>
      <c r="BA27" s="292">
        <v>5.3027379326759272</v>
      </c>
      <c r="BB27" s="321">
        <v>0.54568295214277618</v>
      </c>
      <c r="BC27" s="293">
        <v>2.8936136895420819</v>
      </c>
      <c r="BD27" s="278"/>
      <c r="BE27" s="278"/>
      <c r="BF27" s="278"/>
      <c r="BG27" s="278"/>
      <c r="BH27" s="278"/>
      <c r="BI27" s="432"/>
      <c r="BJ27" s="432"/>
      <c r="BK27" s="432"/>
      <c r="BM27" s="329"/>
      <c r="BN27" s="329"/>
      <c r="BO27" s="329"/>
      <c r="BQ27" s="329"/>
      <c r="BR27" s="329"/>
      <c r="BS27" s="329"/>
      <c r="BT27" s="333"/>
      <c r="BU27" s="329"/>
      <c r="BV27" s="329"/>
      <c r="BW27" s="329"/>
      <c r="BX27" s="329"/>
      <c r="BY27" s="432"/>
      <c r="BZ27" s="432"/>
      <c r="CA27" s="432"/>
      <c r="CB27" s="333"/>
      <c r="CC27" s="432"/>
      <c r="CD27" s="432"/>
      <c r="CE27" s="432"/>
      <c r="CF27" s="333"/>
      <c r="CG27" s="432"/>
      <c r="CH27" s="432"/>
      <c r="CI27" s="432"/>
      <c r="CJ27" s="333"/>
      <c r="CK27" s="333"/>
      <c r="CL27" s="333"/>
      <c r="CM27" s="333"/>
      <c r="CN27" s="333"/>
      <c r="CO27" s="333"/>
      <c r="CP27" s="333"/>
      <c r="CQ27" s="333"/>
      <c r="CR27" s="333"/>
      <c r="CS27" s="333"/>
      <c r="CT27" s="333"/>
      <c r="CU27" s="333"/>
      <c r="CV27" s="333"/>
      <c r="CW27" s="333"/>
      <c r="CX27" s="333"/>
      <c r="CY27" s="333"/>
      <c r="CZ27" s="333"/>
      <c r="DA27" s="333"/>
      <c r="DB27" s="333"/>
      <c r="DC27" s="333"/>
      <c r="DD27" s="333"/>
      <c r="DE27" s="333"/>
      <c r="DF27" s="333"/>
      <c r="DG27" s="333"/>
      <c r="DH27" s="333"/>
      <c r="DI27" s="333"/>
      <c r="DK27" s="322"/>
      <c r="DL27" s="322"/>
      <c r="DM27" s="322"/>
      <c r="DN27" s="322"/>
    </row>
    <row r="28" spans="1:119" x14ac:dyDescent="0.25">
      <c r="A28" s="284">
        <v>1918</v>
      </c>
      <c r="B28" s="298">
        <v>16023.01936375323</v>
      </c>
      <c r="C28" s="298">
        <f t="shared" si="9"/>
        <v>3625.3680269855354</v>
      </c>
      <c r="D28" s="298">
        <f t="shared" si="9"/>
        <v>3495.0687921866584</v>
      </c>
      <c r="E28" s="298">
        <f t="shared" si="1"/>
        <v>1695.8919864408433</v>
      </c>
      <c r="F28" s="298">
        <f t="shared" si="1"/>
        <v>46.99249358900461</v>
      </c>
      <c r="G28" s="298">
        <f t="shared" si="1"/>
        <v>260.83538946263337</v>
      </c>
      <c r="H28" s="298">
        <f t="shared" si="1"/>
        <v>1491.3489226941772</v>
      </c>
      <c r="I28" s="298">
        <f t="shared" si="1"/>
        <v>8902.5825445810351</v>
      </c>
      <c r="J28" s="298">
        <f t="shared" si="1"/>
        <v>4918.1074071157063</v>
      </c>
      <c r="K28" s="298">
        <f t="shared" si="1"/>
        <v>242.56161004136703</v>
      </c>
      <c r="L28" s="298">
        <f t="shared" si="1"/>
        <v>3741.9135274239625</v>
      </c>
      <c r="M28" s="298">
        <v>0</v>
      </c>
      <c r="N28" s="299">
        <f t="shared" si="2"/>
        <v>0</v>
      </c>
      <c r="O28" s="299">
        <f t="shared" si="3"/>
        <v>0</v>
      </c>
      <c r="P28" s="299">
        <f t="shared" si="4"/>
        <v>0</v>
      </c>
      <c r="Q28" s="310"/>
      <c r="R28" s="284">
        <v>1918</v>
      </c>
      <c r="S28" s="295">
        <f t="shared" si="10"/>
        <v>3.0000000000000027</v>
      </c>
      <c r="T28" s="295">
        <f t="shared" si="10"/>
        <v>2.3578753932401719</v>
      </c>
      <c r="U28" s="295">
        <f t="shared" si="10"/>
        <v>7.2685715435383047</v>
      </c>
      <c r="V28" s="295">
        <f t="shared" si="10"/>
        <v>13.492815189424467</v>
      </c>
      <c r="W28" s="295">
        <f t="shared" si="10"/>
        <v>4.9607605044269976</v>
      </c>
      <c r="X28" s="295">
        <f t="shared" si="10"/>
        <v>5.1708273823723117</v>
      </c>
      <c r="Y28" s="295">
        <f t="shared" si="10"/>
        <v>1.3705217060730801</v>
      </c>
      <c r="Z28" s="295">
        <f t="shared" si="10"/>
        <v>1.6713780480202445</v>
      </c>
      <c r="AA28" s="295">
        <f t="shared" si="10"/>
        <v>0.95269708015492949</v>
      </c>
      <c r="AB28" s="295">
        <f t="shared" si="10"/>
        <v>5.7811900136244487</v>
      </c>
      <c r="AC28" s="295">
        <f t="shared" si="10"/>
        <v>2.3714138315704014</v>
      </c>
      <c r="AD28" s="301" t="s">
        <v>2</v>
      </c>
      <c r="AF28" s="284">
        <v>1918</v>
      </c>
      <c r="AG28" s="323">
        <v>1</v>
      </c>
      <c r="AH28" s="323">
        <v>0.22625997913893361</v>
      </c>
      <c r="AI28" s="323">
        <v>0.21812797655934268</v>
      </c>
      <c r="AJ28" s="323">
        <v>0.10584097465907311</v>
      </c>
      <c r="AK28" s="323">
        <v>2.9328113835591779E-3</v>
      </c>
      <c r="AL28" s="323">
        <v>1.6278791377653014E-2</v>
      </c>
      <c r="AM28" s="323">
        <v>9.307539913905738E-2</v>
      </c>
      <c r="AN28" s="323">
        <v>0.55561204430172362</v>
      </c>
      <c r="AO28" s="323">
        <v>0.30694011505979291</v>
      </c>
      <c r="AP28" s="323">
        <v>1.51383209702712E-2</v>
      </c>
      <c r="AQ28" s="323">
        <v>0.23353360827165956</v>
      </c>
      <c r="AR28" s="304">
        <v>0</v>
      </c>
      <c r="AS28" s="299">
        <f t="shared" si="5"/>
        <v>0</v>
      </c>
      <c r="AT28" s="299">
        <f t="shared" si="6"/>
        <v>0</v>
      </c>
      <c r="AU28" s="299">
        <f t="shared" si="7"/>
        <v>0</v>
      </c>
      <c r="AW28" s="313" t="s">
        <v>257</v>
      </c>
      <c r="AX28" s="292">
        <f>(((J$42/J$30)^(1/12))-1)*100</f>
        <v>-0.46801459964779246</v>
      </c>
      <c r="AY28" s="321">
        <f>AVERAGE(AO$30:AO$42)</f>
        <v>0.30101718942063155</v>
      </c>
      <c r="AZ28" s="293">
        <f t="shared" si="32"/>
        <v>-0.14088043939380057</v>
      </c>
      <c r="BA28" s="292">
        <v>5.5757128792446098</v>
      </c>
      <c r="BB28" s="321">
        <v>0.30438710624359999</v>
      </c>
      <c r="BC28" s="293">
        <v>1.6971751085584379</v>
      </c>
      <c r="BD28" s="309"/>
      <c r="BE28" s="309"/>
      <c r="BF28" s="338">
        <f>BF10+BF15+BF20-BF5</f>
        <v>0</v>
      </c>
      <c r="BG28" s="338">
        <f>BG10+BG15+BG20-BG5</f>
        <v>0</v>
      </c>
      <c r="BH28" s="309"/>
      <c r="BI28" s="309"/>
      <c r="BJ28" s="338">
        <f>BJ10+BJ15+BJ20-BJ5</f>
        <v>0</v>
      </c>
      <c r="BK28" s="338">
        <f>BK10+BK15+BK20-BK5</f>
        <v>0</v>
      </c>
      <c r="BN28" s="338">
        <f>BN10+BN15+BN20-BN5</f>
        <v>0</v>
      </c>
      <c r="BO28" s="338">
        <f>BO10+BO15+BO20-BO5</f>
        <v>0</v>
      </c>
      <c r="BR28" s="338">
        <f>BR10+BR15+BR20-BR5</f>
        <v>0</v>
      </c>
      <c r="BS28" s="338">
        <f>BS10+BS15+BS20-BS5</f>
        <v>0</v>
      </c>
      <c r="BV28" s="338">
        <f>BV10+BV15+BV20-BV5</f>
        <v>0</v>
      </c>
      <c r="BW28" s="338">
        <f>BW10+BW15+BW20-BW5</f>
        <v>0</v>
      </c>
      <c r="BX28" s="278"/>
      <c r="BZ28" s="338">
        <f>BZ10+BZ15+BZ20-BZ5</f>
        <v>0</v>
      </c>
      <c r="CA28" s="338">
        <f>CA10+CA15+CA20+CA24-CA5</f>
        <v>0</v>
      </c>
      <c r="CD28" s="338">
        <f>CD10+CD15+CD20+CD24-CD5</f>
        <v>0</v>
      </c>
      <c r="CE28" s="338">
        <f>CE10+CE15+CE20+CE24-CE5</f>
        <v>-6.4645428210496902E-6</v>
      </c>
      <c r="CH28" s="338">
        <f>CH10+CH15+CH20+CH24-CH5</f>
        <v>-6.4645428210496902E-6</v>
      </c>
      <c r="CI28" s="338">
        <f>CI10+CI15+CI20+CI24-CI5</f>
        <v>0</v>
      </c>
      <c r="CM28" s="279"/>
      <c r="CN28" s="279"/>
      <c r="CO28" s="279"/>
      <c r="CP28" s="279"/>
      <c r="CQ28" s="279"/>
      <c r="CR28" s="278"/>
      <c r="CS28" s="278"/>
      <c r="CT28" s="278"/>
      <c r="CU28" s="278"/>
    </row>
    <row r="29" spans="1:119" x14ac:dyDescent="0.25">
      <c r="A29" s="284">
        <v>1919</v>
      </c>
      <c r="B29" s="298">
        <v>16423.59484784706</v>
      </c>
      <c r="C29" s="298">
        <f t="shared" si="9"/>
        <v>3692.8358541732323</v>
      </c>
      <c r="D29" s="298">
        <f t="shared" si="9"/>
        <v>3741.8970011283859</v>
      </c>
      <c r="E29" s="298">
        <f t="shared" si="1"/>
        <v>1915.3722785758785</v>
      </c>
      <c r="F29" s="298">
        <f t="shared" si="1"/>
        <v>49.084243317755991</v>
      </c>
      <c r="G29" s="298">
        <f t="shared" si="1"/>
        <v>272.99107343105021</v>
      </c>
      <c r="H29" s="298">
        <f t="shared" si="1"/>
        <v>1504.449405803701</v>
      </c>
      <c r="I29" s="298">
        <f t="shared" si="1"/>
        <v>8988.8619925454404</v>
      </c>
      <c r="J29" s="298">
        <f t="shared" si="1"/>
        <v>4921.4685959468206</v>
      </c>
      <c r="K29" s="298">
        <f t="shared" si="1"/>
        <v>255.33900151302362</v>
      </c>
      <c r="L29" s="298">
        <f t="shared" si="1"/>
        <v>3812.0543950855972</v>
      </c>
      <c r="M29" s="298">
        <v>0</v>
      </c>
      <c r="N29" s="299">
        <f t="shared" si="2"/>
        <v>0</v>
      </c>
      <c r="O29" s="299">
        <f t="shared" si="3"/>
        <v>0</v>
      </c>
      <c r="P29" s="299">
        <f t="shared" si="4"/>
        <v>0</v>
      </c>
      <c r="Q29" s="310"/>
      <c r="R29" s="284">
        <v>1919</v>
      </c>
      <c r="S29" s="295">
        <f t="shared" si="10"/>
        <v>2.4999999999999911</v>
      </c>
      <c r="T29" s="295">
        <f t="shared" si="10"/>
        <v>1.8609925029817065</v>
      </c>
      <c r="U29" s="295">
        <f t="shared" ref="U29:AC65" si="45">((D29/D28)-1)*100</f>
        <v>7.0621845696863028</v>
      </c>
      <c r="V29" s="295">
        <f t="shared" si="45"/>
        <v>12.941879193359295</v>
      </c>
      <c r="W29" s="295">
        <f t="shared" si="45"/>
        <v>4.451242249551135</v>
      </c>
      <c r="X29" s="295">
        <f t="shared" si="45"/>
        <v>4.6602893853704641</v>
      </c>
      <c r="Y29" s="295">
        <f t="shared" si="45"/>
        <v>0.8784317948785203</v>
      </c>
      <c r="Z29" s="295">
        <f t="shared" si="45"/>
        <v>0.96915077767993907</v>
      </c>
      <c r="AA29" s="295">
        <f t="shared" si="45"/>
        <v>6.8343135943949029E-2</v>
      </c>
      <c r="AB29" s="295">
        <f t="shared" si="45"/>
        <v>5.2676890912282115</v>
      </c>
      <c r="AC29" s="295">
        <f t="shared" si="45"/>
        <v>1.8744652207375312</v>
      </c>
      <c r="AD29" s="301" t="s">
        <v>2</v>
      </c>
      <c r="AF29" s="284">
        <v>1919</v>
      </c>
      <c r="AG29" s="323">
        <v>1</v>
      </c>
      <c r="AH29" s="323">
        <v>0.2248494247687387</v>
      </c>
      <c r="AI29" s="323">
        <v>0.22783666035325417</v>
      </c>
      <c r="AJ29" s="323">
        <v>0.11662320559660914</v>
      </c>
      <c r="AK29" s="323">
        <v>2.9886418760622529E-3</v>
      </c>
      <c r="AL29" s="323">
        <v>1.6621883087114521E-2</v>
      </c>
      <c r="AM29" s="323">
        <v>9.1602929793468249E-2</v>
      </c>
      <c r="AN29" s="323">
        <v>0.54731391487800707</v>
      </c>
      <c r="AO29" s="323">
        <v>0.29965842688770217</v>
      </c>
      <c r="AP29" s="323">
        <v>1.5547083563529062E-2</v>
      </c>
      <c r="AQ29" s="323">
        <v>0.23210840442677583</v>
      </c>
      <c r="AR29" s="304">
        <v>0</v>
      </c>
      <c r="AS29" s="299">
        <f t="shared" si="5"/>
        <v>0</v>
      </c>
      <c r="AT29" s="299">
        <f t="shared" si="6"/>
        <v>0</v>
      </c>
      <c r="AU29" s="299">
        <f t="shared" si="7"/>
        <v>0</v>
      </c>
      <c r="AW29" s="313" t="s">
        <v>258</v>
      </c>
      <c r="AX29" s="292">
        <f>(((K$42/K$30)^(1/12))-1)*100</f>
        <v>3.3466439432877859</v>
      </c>
      <c r="AY29" s="321">
        <f>AVERAGE(AP$30:AP$42)</f>
        <v>1.991720768700064E-2</v>
      </c>
      <c r="AZ29" s="293">
        <f t="shared" si="32"/>
        <v>6.6655802472905618E-2</v>
      </c>
      <c r="BA29" s="292">
        <v>3.7094002683601746</v>
      </c>
      <c r="BB29" s="321">
        <v>2.4283840032860698E-2</v>
      </c>
      <c r="BC29" s="293">
        <v>9.0078482734709017E-2</v>
      </c>
      <c r="BD29" s="309"/>
      <c r="BE29" s="309"/>
      <c r="BF29" s="338">
        <f>BF11+BF16+BF21-BF6</f>
        <v>0</v>
      </c>
      <c r="BG29" s="338">
        <f>BG11+BG16+BG21-BG6</f>
        <v>0</v>
      </c>
      <c r="BH29" s="309"/>
      <c r="BI29" s="309"/>
      <c r="BJ29" s="338">
        <f>BJ11+BJ16+BJ21-BJ6</f>
        <v>0</v>
      </c>
      <c r="BK29" s="338">
        <f>BK11+BK16+BK21-BK6</f>
        <v>0</v>
      </c>
      <c r="BN29" s="338">
        <f>BN11+BN16+BN21-BN6</f>
        <v>0</v>
      </c>
      <c r="BO29" s="338">
        <f>BO11+BO16+BO21-BO6</f>
        <v>0</v>
      </c>
      <c r="BR29" s="338">
        <f>BR11+BR16+BR21-BR6</f>
        <v>0</v>
      </c>
      <c r="BS29" s="338">
        <f>BS11+BS16+BS21-BS6</f>
        <v>0</v>
      </c>
      <c r="BV29" s="338">
        <f>BV11+BV16+BV21-BV6</f>
        <v>0</v>
      </c>
      <c r="BW29" s="338">
        <f>BW11+BW16+BW21-BW6</f>
        <v>0</v>
      </c>
      <c r="BX29" s="278"/>
      <c r="BZ29" s="338">
        <f>BZ11+BZ16+BZ21-BZ6</f>
        <v>0</v>
      </c>
      <c r="CA29" s="338">
        <f>CA11+CA16+CA21-CA6</f>
        <v>0</v>
      </c>
      <c r="CD29" s="338">
        <f>CD11+CD16+CD21-CD6</f>
        <v>0</v>
      </c>
      <c r="CE29" s="338">
        <f>CE11+CE16+CE21-CE6</f>
        <v>-3.0699999999939109E-4</v>
      </c>
      <c r="CH29" s="338">
        <f>CH11+CH16+CH21-CH6</f>
        <v>-3.0699999999939109E-4</v>
      </c>
      <c r="CI29" s="338">
        <f>CI11+CI16+CI21-CI6</f>
        <v>0</v>
      </c>
      <c r="CM29" s="339"/>
      <c r="CN29" s="340"/>
      <c r="CO29" s="340"/>
      <c r="CP29" s="340"/>
      <c r="CQ29" s="340"/>
      <c r="CR29" s="340"/>
      <c r="CS29" s="340"/>
      <c r="CT29" s="340"/>
      <c r="CU29" s="340"/>
      <c r="CV29" s="341"/>
      <c r="CW29" s="341"/>
    </row>
    <row r="30" spans="1:119" x14ac:dyDescent="0.25">
      <c r="A30" s="284">
        <v>1920</v>
      </c>
      <c r="B30" s="298">
        <v>16998.420667521706</v>
      </c>
      <c r="C30" s="298">
        <f t="shared" si="9"/>
        <v>3798.2573916162487</v>
      </c>
      <c r="D30" s="298">
        <f t="shared" si="9"/>
        <v>4057.1038328869076</v>
      </c>
      <c r="E30" s="298">
        <f t="shared" si="1"/>
        <v>2184.3623956549181</v>
      </c>
      <c r="F30" s="298">
        <f t="shared" si="1"/>
        <v>51.769288254131723</v>
      </c>
      <c r="G30" s="298">
        <f t="shared" si="1"/>
        <v>288.50069376574362</v>
      </c>
      <c r="H30" s="298">
        <f t="shared" si="1"/>
        <v>1532.4714552121141</v>
      </c>
      <c r="I30" s="298">
        <f t="shared" si="1"/>
        <v>9143.0594430185502</v>
      </c>
      <c r="J30" s="298">
        <f t="shared" si="1"/>
        <v>4950.249708882945</v>
      </c>
      <c r="K30" s="298">
        <f t="shared" si="1"/>
        <v>271.41180249738954</v>
      </c>
      <c r="L30" s="298">
        <f t="shared" si="1"/>
        <v>3921.3979316382147</v>
      </c>
      <c r="M30" s="298">
        <v>0</v>
      </c>
      <c r="N30" s="299">
        <f t="shared" si="2"/>
        <v>0</v>
      </c>
      <c r="O30" s="299">
        <f t="shared" si="3"/>
        <v>0</v>
      </c>
      <c r="P30" s="299">
        <f t="shared" si="4"/>
        <v>0</v>
      </c>
      <c r="Q30" s="310"/>
      <c r="R30" s="284">
        <v>1920</v>
      </c>
      <c r="S30" s="295">
        <f t="shared" ref="S30:AC66" si="46">((B30/B29)-1)*100</f>
        <v>3.499999999999992</v>
      </c>
      <c r="T30" s="295">
        <f t="shared" si="46"/>
        <v>2.854758283498593</v>
      </c>
      <c r="U30" s="295">
        <f t="shared" si="45"/>
        <v>8.423717479756121</v>
      </c>
      <c r="V30" s="295">
        <f t="shared" si="45"/>
        <v>14.04375118548964</v>
      </c>
      <c r="W30" s="295">
        <f t="shared" si="45"/>
        <v>5.4702787593028379</v>
      </c>
      <c r="X30" s="295">
        <f t="shared" si="45"/>
        <v>5.6813653793740926</v>
      </c>
      <c r="Y30" s="295">
        <f t="shared" si="45"/>
        <v>1.8626116172675955</v>
      </c>
      <c r="Z30" s="295">
        <f t="shared" si="45"/>
        <v>1.7154279440599662</v>
      </c>
      <c r="AA30" s="295">
        <f t="shared" si="45"/>
        <v>0.58480740809414566</v>
      </c>
      <c r="AB30" s="295">
        <f t="shared" si="45"/>
        <v>6.2946909360206416</v>
      </c>
      <c r="AC30" s="295">
        <f t="shared" si="45"/>
        <v>2.8683624424032494</v>
      </c>
      <c r="AD30" s="301" t="s">
        <v>2</v>
      </c>
      <c r="AF30" s="284">
        <v>1920</v>
      </c>
      <c r="AG30" s="323">
        <v>1</v>
      </c>
      <c r="AH30" s="323">
        <v>0.22344766410408043</v>
      </c>
      <c r="AI30" s="323">
        <v>0.23867534003548196</v>
      </c>
      <c r="AJ30" s="323">
        <v>0.12850384387936131</v>
      </c>
      <c r="AK30" s="323">
        <v>3.0455351862803061E-3</v>
      </c>
      <c r="AL30" s="323">
        <v>1.6972205795387326E-2</v>
      </c>
      <c r="AM30" s="323">
        <v>9.015375517445301E-2</v>
      </c>
      <c r="AN30" s="323">
        <v>0.53787699586043758</v>
      </c>
      <c r="AO30" s="323">
        <v>0.29121821407451198</v>
      </c>
      <c r="AP30" s="323">
        <v>1.5966883500887038E-2</v>
      </c>
      <c r="AQ30" s="323">
        <v>0.23069189828503855</v>
      </c>
      <c r="AR30" s="304">
        <v>0</v>
      </c>
      <c r="AS30" s="299">
        <f t="shared" si="5"/>
        <v>0</v>
      </c>
      <c r="AT30" s="299">
        <f t="shared" si="6"/>
        <v>0</v>
      </c>
      <c r="AU30" s="299">
        <f t="shared" si="7"/>
        <v>0</v>
      </c>
      <c r="AW30" s="313" t="s">
        <v>259</v>
      </c>
      <c r="AX30" s="292">
        <f>(((L$42/L$30)^(1/2))-1)*100</f>
        <v>-7.0133439656750118</v>
      </c>
      <c r="AY30" s="321">
        <f>AVERAGE(AQ$30:AQ$42)</f>
        <v>0.22850354549649848</v>
      </c>
      <c r="AZ30" s="293">
        <f t="shared" si="32"/>
        <v>-1.6025739619432131</v>
      </c>
      <c r="BA30" s="292">
        <v>5.1184921137665595</v>
      </c>
      <c r="BB30" s="321">
        <v>0.21701200586631544</v>
      </c>
      <c r="BC30" s="293">
        <v>1.1107742406193979</v>
      </c>
      <c r="BD30" s="309"/>
      <c r="BE30" s="309"/>
      <c r="BF30" s="309"/>
      <c r="BG30" s="309"/>
      <c r="BH30" s="309"/>
      <c r="BI30" s="309"/>
      <c r="BJ30" s="309"/>
      <c r="BX30" s="278"/>
      <c r="CM30" s="342"/>
      <c r="CN30" s="340"/>
      <c r="CO30" s="340"/>
      <c r="CP30" s="340"/>
      <c r="CQ30" s="340"/>
      <c r="CR30" s="343"/>
      <c r="CS30" s="343"/>
      <c r="CT30" s="343"/>
      <c r="CU30" s="343"/>
      <c r="CV30" s="341"/>
      <c r="CW30" s="341"/>
    </row>
    <row r="31" spans="1:119" x14ac:dyDescent="0.25">
      <c r="A31" s="284">
        <v>1921</v>
      </c>
      <c r="B31" s="344">
        <v>17117.409612194355</v>
      </c>
      <c r="C31" s="298">
        <f t="shared" si="9"/>
        <v>3824.845193357562</v>
      </c>
      <c r="D31" s="298">
        <f t="shared" si="9"/>
        <v>4085.503559717115</v>
      </c>
      <c r="E31" s="298">
        <f t="shared" si="1"/>
        <v>2199.6529324245021</v>
      </c>
      <c r="F31" s="298">
        <f t="shared" si="1"/>
        <v>52.131673271910657</v>
      </c>
      <c r="G31" s="298">
        <f t="shared" si="1"/>
        <v>290.52019862210403</v>
      </c>
      <c r="H31" s="298">
        <f t="shared" si="1"/>
        <v>1543.198755398598</v>
      </c>
      <c r="I31" s="298">
        <f t="shared" si="1"/>
        <v>9207.0608591196778</v>
      </c>
      <c r="J31" s="298">
        <f t="shared" si="1"/>
        <v>4984.9014568451275</v>
      </c>
      <c r="K31" s="298">
        <f t="shared" si="1"/>
        <v>273.31168511487141</v>
      </c>
      <c r="L31" s="298">
        <f t="shared" si="1"/>
        <v>3948.8477171596796</v>
      </c>
      <c r="M31" s="298">
        <v>0</v>
      </c>
      <c r="N31" s="299">
        <f t="shared" si="2"/>
        <v>0</v>
      </c>
      <c r="O31" s="299">
        <f t="shared" si="3"/>
        <v>0</v>
      </c>
      <c r="P31" s="299">
        <f t="shared" si="4"/>
        <v>0</v>
      </c>
      <c r="Q31" s="310"/>
      <c r="R31" s="284">
        <v>1921</v>
      </c>
      <c r="S31" s="295">
        <f t="shared" si="46"/>
        <v>0.69999999999998952</v>
      </c>
      <c r="T31" s="295">
        <f t="shared" si="46"/>
        <v>0.69999999999998952</v>
      </c>
      <c r="U31" s="295">
        <f t="shared" si="45"/>
        <v>0.69999999999996732</v>
      </c>
      <c r="V31" s="295">
        <f t="shared" si="45"/>
        <v>0.69999999999996732</v>
      </c>
      <c r="W31" s="295">
        <f t="shared" si="45"/>
        <v>0.70000000000001172</v>
      </c>
      <c r="X31" s="295">
        <f t="shared" si="45"/>
        <v>0.70000000000007834</v>
      </c>
      <c r="Y31" s="295">
        <f t="shared" si="45"/>
        <v>0.69999999999994511</v>
      </c>
      <c r="Z31" s="295">
        <f t="shared" si="45"/>
        <v>0.69999999999996732</v>
      </c>
      <c r="AA31" s="295">
        <f t="shared" si="45"/>
        <v>0.70000000000003393</v>
      </c>
      <c r="AB31" s="295">
        <f t="shared" si="45"/>
        <v>0.70000000000005613</v>
      </c>
      <c r="AC31" s="295">
        <f t="shared" si="45"/>
        <v>0.69999999999994511</v>
      </c>
      <c r="AD31" s="301" t="s">
        <v>2</v>
      </c>
      <c r="AE31" s="322"/>
      <c r="AF31" s="284">
        <v>1921</v>
      </c>
      <c r="AG31" s="302">
        <v>1</v>
      </c>
      <c r="AH31" s="302">
        <v>0.22344766410408043</v>
      </c>
      <c r="AI31" s="302">
        <v>0.23867534003548196</v>
      </c>
      <c r="AJ31" s="302">
        <v>0.12850384387936131</v>
      </c>
      <c r="AK31" s="302">
        <v>3.0455351862803074E-3</v>
      </c>
      <c r="AL31" s="302">
        <v>1.6972205795387343E-2</v>
      </c>
      <c r="AM31" s="302">
        <v>9.0153755174452982E-2</v>
      </c>
      <c r="AN31" s="302">
        <v>0.53787699586043758</v>
      </c>
      <c r="AO31" s="302">
        <v>0.29121821407451215</v>
      </c>
      <c r="AP31" s="302">
        <v>1.5966883500887048E-2</v>
      </c>
      <c r="AQ31" s="302">
        <v>0.23069189828503844</v>
      </c>
      <c r="AR31" s="304">
        <v>0</v>
      </c>
      <c r="AS31" s="299">
        <f t="shared" si="5"/>
        <v>0</v>
      </c>
      <c r="AT31" s="299">
        <f t="shared" si="6"/>
        <v>0</v>
      </c>
      <c r="AU31" s="299">
        <f t="shared" si="7"/>
        <v>0</v>
      </c>
      <c r="AW31" s="315" t="s">
        <v>131</v>
      </c>
      <c r="AX31" s="318" t="s">
        <v>2</v>
      </c>
      <c r="AY31" s="318" t="s">
        <v>2</v>
      </c>
      <c r="AZ31" s="318" t="s">
        <v>2</v>
      </c>
      <c r="BA31" s="318" t="s">
        <v>2</v>
      </c>
      <c r="BB31" s="318" t="s">
        <v>2</v>
      </c>
      <c r="BC31" s="318" t="s">
        <v>2</v>
      </c>
      <c r="BD31" s="309"/>
      <c r="BE31" s="309"/>
      <c r="BF31" s="309"/>
      <c r="BG31" s="309"/>
      <c r="BH31" s="309"/>
      <c r="BI31" s="309"/>
      <c r="BJ31" s="309"/>
      <c r="CM31" s="342"/>
      <c r="CN31" s="340"/>
      <c r="CO31" s="340"/>
      <c r="CP31" s="340"/>
      <c r="CQ31" s="340"/>
      <c r="CR31" s="343"/>
      <c r="CS31" s="343"/>
      <c r="CT31" s="343"/>
      <c r="CU31" s="343"/>
      <c r="CV31" s="341"/>
      <c r="CW31" s="345"/>
    </row>
    <row r="32" spans="1:119" x14ac:dyDescent="0.25">
      <c r="A32" s="284">
        <v>1922</v>
      </c>
      <c r="B32" s="344">
        <v>17516.471177041003</v>
      </c>
      <c r="C32" s="298">
        <f t="shared" si="9"/>
        <v>3827.9320247330415</v>
      </c>
      <c r="D32" s="298">
        <f t="shared" si="9"/>
        <v>4209.5611066646443</v>
      </c>
      <c r="E32" s="298">
        <f t="shared" si="1"/>
        <v>2259.4061296321961</v>
      </c>
      <c r="F32" s="298">
        <f t="shared" si="1"/>
        <v>64.279699476543215</v>
      </c>
      <c r="G32" s="298">
        <f t="shared" si="1"/>
        <v>332.53356343377072</v>
      </c>
      <c r="H32" s="298">
        <f t="shared" si="1"/>
        <v>1553.3417141221348</v>
      </c>
      <c r="I32" s="298">
        <f t="shared" si="1"/>
        <v>9478.9780456433164</v>
      </c>
      <c r="J32" s="298">
        <f t="shared" si="1"/>
        <v>4993.5709845320898</v>
      </c>
      <c r="K32" s="298">
        <f t="shared" si="1"/>
        <v>272.80911825084087</v>
      </c>
      <c r="L32" s="298">
        <f t="shared" si="1"/>
        <v>4212.5979428603869</v>
      </c>
      <c r="M32" s="298">
        <v>0</v>
      </c>
      <c r="N32" s="299">
        <f t="shared" si="2"/>
        <v>0</v>
      </c>
      <c r="O32" s="299">
        <f t="shared" si="3"/>
        <v>0</v>
      </c>
      <c r="P32" s="299">
        <f t="shared" si="4"/>
        <v>0</v>
      </c>
      <c r="Q32" s="310"/>
      <c r="R32" s="284">
        <v>1922</v>
      </c>
      <c r="S32" s="295">
        <f t="shared" si="46"/>
        <v>2.331319831023726</v>
      </c>
      <c r="T32" s="295">
        <f t="shared" si="46"/>
        <v>8.0704740177206524E-2</v>
      </c>
      <c r="U32" s="295">
        <f t="shared" si="45"/>
        <v>3.0365301396560129</v>
      </c>
      <c r="V32" s="295">
        <f t="shared" si="45"/>
        <v>2.7164829654209521</v>
      </c>
      <c r="W32" s="295">
        <f t="shared" si="45"/>
        <v>23.302582561028395</v>
      </c>
      <c r="X32" s="295">
        <f t="shared" si="45"/>
        <v>14.461426438137547</v>
      </c>
      <c r="Y32" s="295">
        <f t="shared" si="45"/>
        <v>0.65726846189146926</v>
      </c>
      <c r="Z32" s="295">
        <f t="shared" si="45"/>
        <v>2.953354937958319</v>
      </c>
      <c r="AA32" s="295">
        <f t="shared" si="45"/>
        <v>0.17391572856586546</v>
      </c>
      <c r="AB32" s="295">
        <f t="shared" si="45"/>
        <v>-0.1838804893465551</v>
      </c>
      <c r="AC32" s="295">
        <f t="shared" si="45"/>
        <v>6.6791693322227452</v>
      </c>
      <c r="AD32" s="301" t="s">
        <v>2</v>
      </c>
      <c r="AE32" s="322"/>
      <c r="AF32" s="284">
        <v>1922</v>
      </c>
      <c r="AG32" s="302">
        <v>1</v>
      </c>
      <c r="AH32" s="302">
        <v>0.21853328710124825</v>
      </c>
      <c r="AI32" s="302">
        <v>0.2403201571890892</v>
      </c>
      <c r="AJ32" s="302">
        <v>0.1289875173370319</v>
      </c>
      <c r="AK32" s="302">
        <v>3.669671752196024E-3</v>
      </c>
      <c r="AL32" s="302">
        <v>1.8984049930651871E-2</v>
      </c>
      <c r="AM32" s="302">
        <v>8.8678918169209434E-2</v>
      </c>
      <c r="AN32" s="302">
        <v>0.54114655570966252</v>
      </c>
      <c r="AO32" s="302">
        <v>0.28507859454461398</v>
      </c>
      <c r="AP32" s="302">
        <v>1.5574433656957929E-2</v>
      </c>
      <c r="AQ32" s="302">
        <v>0.24049352750809061</v>
      </c>
      <c r="AR32" s="304">
        <v>0</v>
      </c>
      <c r="AS32" s="299">
        <f t="shared" si="5"/>
        <v>0</v>
      </c>
      <c r="AT32" s="299">
        <f t="shared" si="6"/>
        <v>0</v>
      </c>
      <c r="AU32" s="299">
        <f t="shared" si="7"/>
        <v>0</v>
      </c>
      <c r="AY32" s="319">
        <f>AY21+AY22+AY27</f>
        <v>1</v>
      </c>
      <c r="AZ32" s="319">
        <f>AZ21+AZ22+AZ27</f>
        <v>-0.90766300092800245</v>
      </c>
      <c r="BB32" s="319">
        <f>BB21+BB22+BB27</f>
        <v>1</v>
      </c>
      <c r="BC32" s="319">
        <f>BC21+BC22+BC27</f>
        <v>4.5230707989098287</v>
      </c>
      <c r="BD32" s="309"/>
      <c r="BE32" s="309"/>
      <c r="BF32" s="309"/>
      <c r="BG32" s="309"/>
      <c r="BH32" s="309"/>
      <c r="BI32" s="309"/>
      <c r="BJ32" s="309"/>
      <c r="CM32" s="342"/>
      <c r="CN32" s="340"/>
      <c r="CO32" s="340"/>
      <c r="CP32" s="340"/>
      <c r="CQ32" s="340"/>
      <c r="CR32" s="343"/>
      <c r="CS32" s="343"/>
      <c r="CT32" s="343"/>
      <c r="CU32" s="343"/>
      <c r="CV32" s="341"/>
      <c r="CW32" s="345"/>
    </row>
    <row r="33" spans="1:101" x14ac:dyDescent="0.25">
      <c r="A33" s="284">
        <v>1923</v>
      </c>
      <c r="B33" s="344">
        <v>18118.273587703054</v>
      </c>
      <c r="C33" s="298">
        <f t="shared" si="9"/>
        <v>3829.4510144582314</v>
      </c>
      <c r="D33" s="298">
        <f t="shared" si="9"/>
        <v>4441.3735992427937</v>
      </c>
      <c r="E33" s="298">
        <f t="shared" si="1"/>
        <v>2409.2237415835552</v>
      </c>
      <c r="F33" s="298">
        <f t="shared" si="1"/>
        <v>80.476171199954891</v>
      </c>
      <c r="G33" s="298">
        <f t="shared" si="1"/>
        <v>391.75192772808236</v>
      </c>
      <c r="H33" s="298">
        <f t="shared" si="1"/>
        <v>1559.9217587312014</v>
      </c>
      <c r="I33" s="298">
        <f t="shared" si="1"/>
        <v>9847.448974002029</v>
      </c>
      <c r="J33" s="298">
        <f t="shared" si="1"/>
        <v>5173.2512316650245</v>
      </c>
      <c r="K33" s="298">
        <f t="shared" si="1"/>
        <v>293.05473663379803</v>
      </c>
      <c r="L33" s="298">
        <f t="shared" si="1"/>
        <v>4381.1430057032048</v>
      </c>
      <c r="M33" s="298">
        <v>0</v>
      </c>
      <c r="N33" s="299">
        <f t="shared" si="2"/>
        <v>0</v>
      </c>
      <c r="O33" s="299">
        <f t="shared" si="3"/>
        <v>0</v>
      </c>
      <c r="P33" s="299">
        <f t="shared" si="4"/>
        <v>0</v>
      </c>
      <c r="Q33" s="310"/>
      <c r="R33" s="284">
        <v>1923</v>
      </c>
      <c r="S33" s="295">
        <f t="shared" si="46"/>
        <v>3.4356372615212516</v>
      </c>
      <c r="T33" s="295">
        <f t="shared" si="46"/>
        <v>3.9681731947571741E-2</v>
      </c>
      <c r="U33" s="295">
        <f t="shared" si="45"/>
        <v>5.5068090640409073</v>
      </c>
      <c r="V33" s="295">
        <f t="shared" si="45"/>
        <v>6.6308402896892105</v>
      </c>
      <c r="W33" s="295">
        <f t="shared" si="45"/>
        <v>25.196869082006291</v>
      </c>
      <c r="X33" s="295">
        <f t="shared" si="45"/>
        <v>17.808236763476625</v>
      </c>
      <c r="Y33" s="295">
        <f t="shared" si="45"/>
        <v>0.42360573653847933</v>
      </c>
      <c r="Z33" s="295">
        <f t="shared" si="45"/>
        <v>3.887243187867373</v>
      </c>
      <c r="AA33" s="295">
        <f t="shared" si="45"/>
        <v>3.5982315599298875</v>
      </c>
      <c r="AB33" s="295">
        <f t="shared" si="45"/>
        <v>7.4211663131955374</v>
      </c>
      <c r="AC33" s="295">
        <f t="shared" si="45"/>
        <v>4.000976716243998</v>
      </c>
      <c r="AD33" s="301" t="s">
        <v>2</v>
      </c>
      <c r="AE33" s="322"/>
      <c r="AF33" s="284">
        <v>1923</v>
      </c>
      <c r="AG33" s="302">
        <v>1</v>
      </c>
      <c r="AH33" s="302">
        <v>0.21135849372852475</v>
      </c>
      <c r="AI33" s="302">
        <v>0.2451322736542168</v>
      </c>
      <c r="AJ33" s="302">
        <v>0.13297203676285721</v>
      </c>
      <c r="AK33" s="302">
        <v>4.441712992708886E-3</v>
      </c>
      <c r="AL33" s="302">
        <v>2.1621923624884767E-2</v>
      </c>
      <c r="AM33" s="302">
        <v>8.6096600273765964E-2</v>
      </c>
      <c r="AN33" s="302">
        <v>0.54350923261725848</v>
      </c>
      <c r="AO33" s="302">
        <v>0.28552672011621083</v>
      </c>
      <c r="AP33" s="302">
        <v>1.617453976590217E-2</v>
      </c>
      <c r="AQ33" s="302">
        <v>0.2418079727351454</v>
      </c>
      <c r="AR33" s="304">
        <v>0</v>
      </c>
      <c r="AS33" s="299">
        <f t="shared" si="5"/>
        <v>0</v>
      </c>
      <c r="AT33" s="299">
        <f t="shared" si="6"/>
        <v>0</v>
      </c>
      <c r="AU33" s="299">
        <f t="shared" si="7"/>
        <v>0</v>
      </c>
      <c r="AW33" s="278"/>
      <c r="BA33" s="277"/>
      <c r="BB33" s="277"/>
      <c r="BC33" s="277"/>
      <c r="BD33" s="309"/>
      <c r="BE33" s="309"/>
      <c r="BF33" s="309"/>
      <c r="BG33" s="309"/>
      <c r="BH33" s="309"/>
      <c r="BI33" s="309"/>
      <c r="BJ33" s="309"/>
      <c r="CM33" s="342"/>
      <c r="CN33" s="340"/>
      <c r="CO33" s="340"/>
      <c r="CP33" s="340"/>
      <c r="CQ33" s="340"/>
      <c r="CR33" s="343"/>
      <c r="CS33" s="343"/>
      <c r="CT33" s="343"/>
      <c r="CU33" s="343"/>
      <c r="CV33" s="341"/>
      <c r="CW33" s="345"/>
    </row>
    <row r="34" spans="1:101" x14ac:dyDescent="0.25">
      <c r="A34" s="284">
        <v>1924</v>
      </c>
      <c r="B34" s="344">
        <v>17825.313065499799</v>
      </c>
      <c r="C34" s="298">
        <f t="shared" si="9"/>
        <v>3834.1736100788216</v>
      </c>
      <c r="D34" s="298">
        <f t="shared" si="9"/>
        <v>4264.467717362556</v>
      </c>
      <c r="E34" s="298">
        <f t="shared" si="1"/>
        <v>2261.322090866398</v>
      </c>
      <c r="F34" s="298">
        <f t="shared" si="1"/>
        <v>97.702073771483043</v>
      </c>
      <c r="G34" s="298">
        <f t="shared" si="1"/>
        <v>408.52628773879184</v>
      </c>
      <c r="H34" s="298">
        <f t="shared" si="1"/>
        <v>1496.9172649858829</v>
      </c>
      <c r="I34" s="298">
        <f t="shared" si="1"/>
        <v>9726.6717380584214</v>
      </c>
      <c r="J34" s="298">
        <f t="shared" si="1"/>
        <v>4973.1874234769402</v>
      </c>
      <c r="K34" s="298">
        <f t="shared" si="1"/>
        <v>308.7993005212677</v>
      </c>
      <c r="L34" s="298">
        <f t="shared" si="1"/>
        <v>4444.6850140602137</v>
      </c>
      <c r="M34" s="298">
        <v>0</v>
      </c>
      <c r="N34" s="299">
        <f t="shared" si="2"/>
        <v>0</v>
      </c>
      <c r="O34" s="299">
        <f t="shared" si="3"/>
        <v>0</v>
      </c>
      <c r="P34" s="299">
        <f t="shared" si="4"/>
        <v>0</v>
      </c>
      <c r="Q34" s="310"/>
      <c r="R34" s="284">
        <v>1924</v>
      </c>
      <c r="S34" s="295">
        <f t="shared" si="46"/>
        <v>-1.6169339798582594</v>
      </c>
      <c r="T34" s="295">
        <f t="shared" si="46"/>
        <v>0.12332304559479201</v>
      </c>
      <c r="U34" s="295">
        <f t="shared" si="45"/>
        <v>-3.9831344499007715</v>
      </c>
      <c r="V34" s="295">
        <f t="shared" si="45"/>
        <v>-6.1389753124358348</v>
      </c>
      <c r="W34" s="295">
        <f t="shared" si="45"/>
        <v>21.404972819504376</v>
      </c>
      <c r="X34" s="295">
        <f t="shared" si="45"/>
        <v>4.281883208077697</v>
      </c>
      <c r="Y34" s="295">
        <f t="shared" si="45"/>
        <v>-4.0389521713297132</v>
      </c>
      <c r="Z34" s="295">
        <f t="shared" si="45"/>
        <v>-1.2264824754356973</v>
      </c>
      <c r="AA34" s="295">
        <f t="shared" si="45"/>
        <v>-3.8672741614308448</v>
      </c>
      <c r="AB34" s="295">
        <f t="shared" si="45"/>
        <v>5.3725676193878025</v>
      </c>
      <c r="AC34" s="295">
        <f t="shared" si="45"/>
        <v>1.4503523001712537</v>
      </c>
      <c r="AD34" s="301" t="s">
        <v>2</v>
      </c>
      <c r="AE34" s="322"/>
      <c r="AF34" s="284">
        <v>1924</v>
      </c>
      <c r="AG34" s="302">
        <v>1</v>
      </c>
      <c r="AH34" s="302">
        <v>0.21509712597977962</v>
      </c>
      <c r="AI34" s="302">
        <v>0.23923662387822336</v>
      </c>
      <c r="AJ34" s="302">
        <v>0.12686016130864478</v>
      </c>
      <c r="AK34" s="302">
        <v>5.4810859934113368E-3</v>
      </c>
      <c r="AL34" s="302">
        <v>2.2918323298875384E-2</v>
      </c>
      <c r="AM34" s="302">
        <v>8.3977053277291838E-2</v>
      </c>
      <c r="AN34" s="302">
        <v>0.5456662501419971</v>
      </c>
      <c r="AO34" s="302">
        <v>0.27899579688742476</v>
      </c>
      <c r="AP34" s="302">
        <v>1.73236396682949E-2</v>
      </c>
      <c r="AQ34" s="302">
        <v>0.24934681358627742</v>
      </c>
      <c r="AR34" s="304">
        <v>0</v>
      </c>
      <c r="AS34" s="299">
        <f t="shared" si="5"/>
        <v>0</v>
      </c>
      <c r="AT34" s="299">
        <f t="shared" si="6"/>
        <v>0</v>
      </c>
      <c r="AU34" s="299">
        <f t="shared" si="7"/>
        <v>0</v>
      </c>
      <c r="AW34" s="346"/>
      <c r="AX34" s="275"/>
      <c r="AY34" s="275"/>
      <c r="AZ34" s="275"/>
      <c r="BA34" s="275"/>
      <c r="BB34" s="275"/>
      <c r="BC34" s="275"/>
      <c r="BD34" s="309"/>
      <c r="BE34" s="309"/>
      <c r="BF34" s="309"/>
      <c r="BG34" s="309"/>
      <c r="BH34" s="309"/>
      <c r="BI34" s="309"/>
      <c r="BJ34" s="309"/>
      <c r="CM34" s="342"/>
      <c r="CN34" s="340"/>
      <c r="CO34" s="340"/>
      <c r="CP34" s="340"/>
      <c r="CQ34" s="340"/>
      <c r="CR34" s="343"/>
      <c r="CS34" s="343"/>
      <c r="CT34" s="343"/>
      <c r="CU34" s="343"/>
      <c r="CV34" s="341"/>
      <c r="CW34" s="345"/>
    </row>
    <row r="35" spans="1:101" x14ac:dyDescent="0.25">
      <c r="A35" s="284">
        <v>1925</v>
      </c>
      <c r="B35" s="344">
        <v>18930.58857660343</v>
      </c>
      <c r="C35" s="298">
        <f t="shared" si="9"/>
        <v>3846.6518684077341</v>
      </c>
      <c r="D35" s="298">
        <f t="shared" si="9"/>
        <v>4640.2768854686983</v>
      </c>
      <c r="E35" s="298">
        <f t="shared" si="1"/>
        <v>2138.9408941961951</v>
      </c>
      <c r="F35" s="298">
        <f t="shared" si="1"/>
        <v>108.81975680363983</v>
      </c>
      <c r="G35" s="298">
        <f t="shared" si="1"/>
        <v>464.12891622761737</v>
      </c>
      <c r="H35" s="298">
        <f t="shared" si="1"/>
        <v>1928.3873182412456</v>
      </c>
      <c r="I35" s="298">
        <f t="shared" si="1"/>
        <v>10443.659822726997</v>
      </c>
      <c r="J35" s="298">
        <f t="shared" si="1"/>
        <v>5643.9493400808733</v>
      </c>
      <c r="K35" s="298">
        <f t="shared" si="1"/>
        <v>346.19866815669604</v>
      </c>
      <c r="L35" s="298">
        <f t="shared" si="1"/>
        <v>4453.5118144894277</v>
      </c>
      <c r="M35" s="298">
        <v>0</v>
      </c>
      <c r="N35" s="299">
        <f t="shared" si="2"/>
        <v>0</v>
      </c>
      <c r="O35" s="299">
        <f t="shared" si="3"/>
        <v>0</v>
      </c>
      <c r="P35" s="299">
        <f t="shared" si="4"/>
        <v>0</v>
      </c>
      <c r="Q35" s="310"/>
      <c r="R35" s="284">
        <v>1925</v>
      </c>
      <c r="S35" s="295">
        <f t="shared" si="46"/>
        <v>6.2005952268117559</v>
      </c>
      <c r="T35" s="295">
        <f t="shared" si="46"/>
        <v>0.32544844333890488</v>
      </c>
      <c r="U35" s="295">
        <f t="shared" si="45"/>
        <v>8.8125691883199195</v>
      </c>
      <c r="V35" s="295">
        <f t="shared" si="45"/>
        <v>-5.4119312398931196</v>
      </c>
      <c r="W35" s="295">
        <f t="shared" si="45"/>
        <v>11.379167916292253</v>
      </c>
      <c r="X35" s="295">
        <f t="shared" si="45"/>
        <v>13.610538699134423</v>
      </c>
      <c r="Y35" s="295">
        <f t="shared" si="45"/>
        <v>28.823907863700924</v>
      </c>
      <c r="Z35" s="295">
        <f t="shared" si="45"/>
        <v>7.3713609750306608</v>
      </c>
      <c r="AA35" s="295">
        <f t="shared" si="45"/>
        <v>13.487565609079311</v>
      </c>
      <c r="AB35" s="295">
        <f t="shared" si="45"/>
        <v>12.111221616207191</v>
      </c>
      <c r="AC35" s="295">
        <f t="shared" si="45"/>
        <v>0.19859226022298504</v>
      </c>
      <c r="AD35" s="301" t="s">
        <v>2</v>
      </c>
      <c r="AE35" s="322"/>
      <c r="AF35" s="284">
        <v>1925</v>
      </c>
      <c r="AG35" s="302">
        <v>1</v>
      </c>
      <c r="AH35" s="302">
        <v>0.20319768996310358</v>
      </c>
      <c r="AI35" s="302">
        <v>0.24512058178707022</v>
      </c>
      <c r="AJ35" s="302">
        <v>0.11298861023474681</v>
      </c>
      <c r="AK35" s="302">
        <v>5.7483557029035879E-3</v>
      </c>
      <c r="AL35" s="302">
        <v>2.4517405486337629E-2</v>
      </c>
      <c r="AM35" s="302">
        <v>0.10186621036308219</v>
      </c>
      <c r="AN35" s="302">
        <v>0.5516817282498262</v>
      </c>
      <c r="AO35" s="302">
        <v>0.29813913694454841</v>
      </c>
      <c r="AP35" s="302">
        <v>1.8287792096679321E-2</v>
      </c>
      <c r="AQ35" s="302">
        <v>0.23525479920859846</v>
      </c>
      <c r="AR35" s="304">
        <v>0</v>
      </c>
      <c r="AS35" s="299">
        <f t="shared" si="5"/>
        <v>0</v>
      </c>
      <c r="AT35" s="299">
        <f t="shared" si="6"/>
        <v>0</v>
      </c>
      <c r="AU35" s="299">
        <f t="shared" si="7"/>
        <v>0</v>
      </c>
      <c r="AW35" s="433" t="s">
        <v>263</v>
      </c>
      <c r="AX35" s="436" t="s">
        <v>287</v>
      </c>
      <c r="AY35" s="436"/>
      <c r="AZ35" s="436"/>
      <c r="BA35" s="436" t="s">
        <v>291</v>
      </c>
      <c r="BB35" s="436"/>
      <c r="BC35" s="436"/>
      <c r="BD35" s="309"/>
      <c r="BE35" s="309"/>
      <c r="BF35" s="309"/>
      <c r="BG35" s="309"/>
      <c r="BH35" s="309"/>
      <c r="BI35" s="309"/>
      <c r="BJ35" s="309"/>
      <c r="CM35" s="342"/>
      <c r="CN35" s="340"/>
      <c r="CO35" s="340"/>
      <c r="CP35" s="340"/>
      <c r="CQ35" s="340"/>
      <c r="CR35" s="343"/>
      <c r="CS35" s="343"/>
      <c r="CT35" s="343"/>
      <c r="CU35" s="343"/>
      <c r="CV35" s="341"/>
      <c r="CW35" s="345"/>
    </row>
    <row r="36" spans="1:101" x14ac:dyDescent="0.25">
      <c r="A36" s="284">
        <v>1926</v>
      </c>
      <c r="B36" s="344">
        <v>20066.275214579371</v>
      </c>
      <c r="C36" s="298">
        <f t="shared" si="9"/>
        <v>4155.884220019957</v>
      </c>
      <c r="D36" s="298">
        <f t="shared" si="9"/>
        <v>4800.1955842978041</v>
      </c>
      <c r="E36" s="298">
        <f t="shared" si="1"/>
        <v>2078.1951781027819</v>
      </c>
      <c r="F36" s="298">
        <f t="shared" si="1"/>
        <v>125.01563784495548</v>
      </c>
      <c r="G36" s="298">
        <f t="shared" si="1"/>
        <v>442.36302622061169</v>
      </c>
      <c r="H36" s="298">
        <f t="shared" si="1"/>
        <v>2154.621742129455</v>
      </c>
      <c r="I36" s="298">
        <f t="shared" si="1"/>
        <v>11110.195410261609</v>
      </c>
      <c r="J36" s="298">
        <f t="shared" si="1"/>
        <v>6251.2880284333805</v>
      </c>
      <c r="K36" s="298">
        <f t="shared" si="1"/>
        <v>347.71555951208262</v>
      </c>
      <c r="L36" s="298">
        <f t="shared" ref="L36:M90" si="47">$B36*AQ36</f>
        <v>4511.1918223161465</v>
      </c>
      <c r="M36" s="298">
        <v>0</v>
      </c>
      <c r="N36" s="299">
        <f t="shared" si="2"/>
        <v>0</v>
      </c>
      <c r="O36" s="299">
        <f t="shared" si="3"/>
        <v>0</v>
      </c>
      <c r="P36" s="299">
        <f t="shared" si="4"/>
        <v>0</v>
      </c>
      <c r="Q36" s="310"/>
      <c r="R36" s="284">
        <v>1926</v>
      </c>
      <c r="S36" s="295">
        <f t="shared" si="46"/>
        <v>5.9992146223047271</v>
      </c>
      <c r="T36" s="295">
        <f t="shared" si="46"/>
        <v>8.0390002056574197</v>
      </c>
      <c r="U36" s="295">
        <f t="shared" si="45"/>
        <v>3.4463180274845406</v>
      </c>
      <c r="V36" s="295">
        <f t="shared" si="45"/>
        <v>-2.8399904017095912</v>
      </c>
      <c r="W36" s="295">
        <f t="shared" si="45"/>
        <v>14.883217457047216</v>
      </c>
      <c r="X36" s="295">
        <f t="shared" si="45"/>
        <v>-4.6896216214917459</v>
      </c>
      <c r="Y36" s="295">
        <f t="shared" si="45"/>
        <v>11.731793802426726</v>
      </c>
      <c r="Z36" s="295">
        <f t="shared" si="45"/>
        <v>6.3822031629575893</v>
      </c>
      <c r="AA36" s="295">
        <f t="shared" si="45"/>
        <v>10.760881286432756</v>
      </c>
      <c r="AB36" s="295">
        <f t="shared" si="45"/>
        <v>0.43815632320687303</v>
      </c>
      <c r="AC36" s="295">
        <f t="shared" si="45"/>
        <v>1.2951578491171345</v>
      </c>
      <c r="AD36" s="301" t="s">
        <v>2</v>
      </c>
      <c r="AE36" s="322"/>
      <c r="AF36" s="284">
        <v>1926</v>
      </c>
      <c r="AG36" s="302">
        <v>1</v>
      </c>
      <c r="AH36" s="302">
        <v>0.20710790495888615</v>
      </c>
      <c r="AI36" s="302">
        <v>0.23921707107904958</v>
      </c>
      <c r="AJ36" s="302">
        <v>0.10356656409221611</v>
      </c>
      <c r="AK36" s="302">
        <v>6.2301367098824599E-3</v>
      </c>
      <c r="AL36" s="302">
        <v>2.2045099127276396E-2</v>
      </c>
      <c r="AM36" s="302">
        <v>0.10737527114967461</v>
      </c>
      <c r="AN36" s="302">
        <v>0.55367502396206425</v>
      </c>
      <c r="AO36" s="302">
        <v>0.31153205871966905</v>
      </c>
      <c r="AP36" s="302">
        <v>1.7328355950158907E-2</v>
      </c>
      <c r="AQ36" s="302">
        <v>0.22481460929223629</v>
      </c>
      <c r="AR36" s="304">
        <v>0</v>
      </c>
      <c r="AS36" s="299">
        <f t="shared" si="5"/>
        <v>0</v>
      </c>
      <c r="AT36" s="299">
        <f t="shared" si="6"/>
        <v>0</v>
      </c>
      <c r="AU36" s="299">
        <f t="shared" si="7"/>
        <v>0</v>
      </c>
      <c r="AW36" s="434"/>
      <c r="AX36" s="282" t="s">
        <v>275</v>
      </c>
      <c r="AY36" s="282" t="s">
        <v>276</v>
      </c>
      <c r="AZ36" s="282" t="s">
        <v>277</v>
      </c>
      <c r="BA36" s="282" t="s">
        <v>275</v>
      </c>
      <c r="BB36" s="282" t="s">
        <v>276</v>
      </c>
      <c r="BC36" s="282" t="s">
        <v>277</v>
      </c>
      <c r="BD36" s="309"/>
      <c r="BE36" s="309"/>
      <c r="BF36" s="309"/>
      <c r="BG36" s="309"/>
      <c r="BH36" s="309"/>
      <c r="BI36" s="309"/>
      <c r="BJ36" s="309"/>
      <c r="CM36" s="342"/>
      <c r="CN36" s="340"/>
      <c r="CO36" s="340"/>
      <c r="CP36" s="340"/>
      <c r="CQ36" s="340"/>
      <c r="CR36" s="343"/>
      <c r="CS36" s="343"/>
      <c r="CT36" s="343"/>
      <c r="CU36" s="343"/>
      <c r="CV36" s="341"/>
      <c r="CW36" s="345"/>
    </row>
    <row r="37" spans="1:101" x14ac:dyDescent="0.25">
      <c r="A37" s="284">
        <v>1927</v>
      </c>
      <c r="B37" s="344">
        <v>19183.676732462991</v>
      </c>
      <c r="C37" s="298">
        <f t="shared" si="9"/>
        <v>4033.4209245157926</v>
      </c>
      <c r="D37" s="298">
        <f t="shared" si="9"/>
        <v>4547.6580507936251</v>
      </c>
      <c r="E37" s="298">
        <f t="shared" si="9"/>
        <v>1798.3115252609628</v>
      </c>
      <c r="F37" s="298">
        <f t="shared" si="9"/>
        <v>139.18819854961012</v>
      </c>
      <c r="G37" s="298">
        <f t="shared" si="9"/>
        <v>428.69965153279918</v>
      </c>
      <c r="H37" s="298">
        <f t="shared" si="9"/>
        <v>2181.4586754502529</v>
      </c>
      <c r="I37" s="298">
        <f t="shared" si="9"/>
        <v>10602.597757153573</v>
      </c>
      <c r="J37" s="298">
        <f t="shared" si="9"/>
        <v>5829.2017552576717</v>
      </c>
      <c r="K37" s="298">
        <f t="shared" si="9"/>
        <v>360.87703842135278</v>
      </c>
      <c r="L37" s="298">
        <f t="shared" si="47"/>
        <v>4412.5189634745493</v>
      </c>
      <c r="M37" s="298">
        <v>0</v>
      </c>
      <c r="N37" s="299">
        <f t="shared" si="2"/>
        <v>0</v>
      </c>
      <c r="O37" s="299">
        <f t="shared" si="3"/>
        <v>0</v>
      </c>
      <c r="P37" s="299">
        <f t="shared" si="4"/>
        <v>0</v>
      </c>
      <c r="Q37" s="310"/>
      <c r="R37" s="284">
        <v>1927</v>
      </c>
      <c r="S37" s="295">
        <f t="shared" si="46"/>
        <v>-4.3984171086974726</v>
      </c>
      <c r="T37" s="295">
        <f t="shared" si="46"/>
        <v>-2.9467446401472697</v>
      </c>
      <c r="U37" s="295">
        <f t="shared" si="45"/>
        <v>-5.2609842467725487</v>
      </c>
      <c r="V37" s="295">
        <f t="shared" si="45"/>
        <v>-13.467630749549208</v>
      </c>
      <c r="W37" s="295">
        <f t="shared" si="45"/>
        <v>11.33663031998562</v>
      </c>
      <c r="X37" s="295">
        <f t="shared" si="45"/>
        <v>-3.0887243910385997</v>
      </c>
      <c r="Y37" s="295">
        <f t="shared" si="45"/>
        <v>1.2455519591236586</v>
      </c>
      <c r="Z37" s="295">
        <f t="shared" si="45"/>
        <v>-4.5687554031606741</v>
      </c>
      <c r="AA37" s="295">
        <f t="shared" si="45"/>
        <v>-6.7519888902237479</v>
      </c>
      <c r="AB37" s="295">
        <f t="shared" si="45"/>
        <v>3.7851279729151255</v>
      </c>
      <c r="AC37" s="295">
        <f t="shared" si="45"/>
        <v>-2.1872902489643242</v>
      </c>
      <c r="AD37" s="301" t="s">
        <v>2</v>
      </c>
      <c r="AE37" s="322"/>
      <c r="AF37" s="284">
        <v>1927</v>
      </c>
      <c r="AG37" s="302">
        <v>1</v>
      </c>
      <c r="AH37" s="302">
        <v>0.21025275711044272</v>
      </c>
      <c r="AI37" s="302">
        <v>0.23705873041000475</v>
      </c>
      <c r="AJ37" s="302">
        <v>9.3741755052503831E-2</v>
      </c>
      <c r="AK37" s="302">
        <v>7.2555537966334229E-3</v>
      </c>
      <c r="AL37" s="302">
        <v>2.2347105693630943E-2</v>
      </c>
      <c r="AM37" s="302">
        <v>0.11371431586723656</v>
      </c>
      <c r="AN37" s="302">
        <v>0.55268851247955253</v>
      </c>
      <c r="AO37" s="302">
        <v>0.30386259300300777</v>
      </c>
      <c r="AP37" s="302">
        <v>1.8811672207271386E-2</v>
      </c>
      <c r="AQ37" s="302">
        <v>0.23001424726927339</v>
      </c>
      <c r="AR37" s="304">
        <v>0</v>
      </c>
      <c r="AS37" s="299">
        <f t="shared" si="5"/>
        <v>0</v>
      </c>
      <c r="AT37" s="299">
        <f t="shared" si="6"/>
        <v>0</v>
      </c>
      <c r="AU37" s="299">
        <f t="shared" si="7"/>
        <v>0</v>
      </c>
      <c r="AW37" s="291" t="s">
        <v>278</v>
      </c>
      <c r="AX37" s="292">
        <f>(((B$50/B$44)^(1/6))-1)*100</f>
        <v>4.4839226215812156</v>
      </c>
      <c r="AY37" s="321">
        <f>AVERAGE(AG$45:AG$50)</f>
        <v>1</v>
      </c>
      <c r="AZ37" s="309">
        <f>AY37*AX37</f>
        <v>4.4839226215812156</v>
      </c>
      <c r="BA37" s="292">
        <f>(((B$56/B$50)^(1/6))-1)*100</f>
        <v>6.1294792126383113</v>
      </c>
      <c r="BB37" s="321">
        <f>AVERAGE(AG$51:AG$56)</f>
        <v>1</v>
      </c>
      <c r="BC37" s="309">
        <f>BB37*BA37</f>
        <v>6.1294792126383113</v>
      </c>
      <c r="BD37" s="309"/>
      <c r="BE37" s="309"/>
      <c r="BF37" s="309"/>
      <c r="BG37" s="309"/>
      <c r="BH37" s="309"/>
      <c r="BI37" s="309"/>
      <c r="BJ37" s="309"/>
      <c r="CM37" s="342"/>
      <c r="CN37" s="340"/>
      <c r="CO37" s="340"/>
      <c r="CP37" s="340"/>
      <c r="CQ37" s="340"/>
      <c r="CR37" s="343"/>
      <c r="CS37" s="343"/>
      <c r="CT37" s="343"/>
      <c r="CU37" s="343"/>
      <c r="CV37" s="341"/>
      <c r="CW37" s="345"/>
    </row>
    <row r="38" spans="1:101" x14ac:dyDescent="0.25">
      <c r="A38" s="284">
        <v>1928</v>
      </c>
      <c r="B38" s="344">
        <v>19302.618028674693</v>
      </c>
      <c r="C38" s="298">
        <f t="shared" si="9"/>
        <v>4235.3700517594416</v>
      </c>
      <c r="D38" s="298">
        <f t="shared" si="9"/>
        <v>4471.7369033573932</v>
      </c>
      <c r="E38" s="298">
        <f t="shared" si="9"/>
        <v>1712.2677921967245</v>
      </c>
      <c r="F38" s="298">
        <f t="shared" si="9"/>
        <v>134.63293902581398</v>
      </c>
      <c r="G38" s="298">
        <f t="shared" si="9"/>
        <v>499.55906322736246</v>
      </c>
      <c r="H38" s="298">
        <f t="shared" si="9"/>
        <v>2125.2771089074922</v>
      </c>
      <c r="I38" s="298">
        <f t="shared" si="9"/>
        <v>10595.511073557858</v>
      </c>
      <c r="J38" s="298">
        <f t="shared" si="9"/>
        <v>5904.6160401321276</v>
      </c>
      <c r="K38" s="298">
        <f t="shared" si="9"/>
        <v>377.07345704598276</v>
      </c>
      <c r="L38" s="298">
        <f t="shared" si="47"/>
        <v>4313.8215763797471</v>
      </c>
      <c r="M38" s="298">
        <v>0</v>
      </c>
      <c r="N38" s="299">
        <f t="shared" si="2"/>
        <v>0</v>
      </c>
      <c r="O38" s="299">
        <f t="shared" si="3"/>
        <v>0</v>
      </c>
      <c r="P38" s="299">
        <f t="shared" si="4"/>
        <v>0</v>
      </c>
      <c r="Q38" s="310"/>
      <c r="R38" s="284">
        <v>1928</v>
      </c>
      <c r="S38" s="295">
        <f t="shared" si="46"/>
        <v>0.62001303436491906</v>
      </c>
      <c r="T38" s="295">
        <f t="shared" si="46"/>
        <v>5.0068944209658239</v>
      </c>
      <c r="U38" s="295">
        <f t="shared" si="45"/>
        <v>-1.6694559394803798</v>
      </c>
      <c r="V38" s="295">
        <f t="shared" si="45"/>
        <v>-4.7846956356325414</v>
      </c>
      <c r="W38" s="295">
        <f t="shared" si="45"/>
        <v>-3.2727340185903286</v>
      </c>
      <c r="X38" s="295">
        <f t="shared" si="45"/>
        <v>16.528917492983286</v>
      </c>
      <c r="Y38" s="295">
        <f t="shared" si="45"/>
        <v>-2.5754128269775634</v>
      </c>
      <c r="Z38" s="295">
        <f t="shared" si="45"/>
        <v>-6.6839125259976484E-2</v>
      </c>
      <c r="AA38" s="295">
        <f t="shared" si="45"/>
        <v>1.2937326248218417</v>
      </c>
      <c r="AB38" s="295">
        <f t="shared" si="45"/>
        <v>4.4880712542645584</v>
      </c>
      <c r="AC38" s="295">
        <f t="shared" si="45"/>
        <v>-2.2367583666333957</v>
      </c>
      <c r="AD38" s="301" t="s">
        <v>2</v>
      </c>
      <c r="AE38" s="322"/>
      <c r="AF38" s="284">
        <v>1928</v>
      </c>
      <c r="AG38" s="302">
        <v>1</v>
      </c>
      <c r="AH38" s="302">
        <v>0.21941946141542334</v>
      </c>
      <c r="AI38" s="302">
        <v>0.23166478747672861</v>
      </c>
      <c r="AJ38" s="302">
        <v>8.8706505493352905E-2</v>
      </c>
      <c r="AK38" s="302">
        <v>6.9748538165036577E-3</v>
      </c>
      <c r="AL38" s="302">
        <v>2.5880378634921469E-2</v>
      </c>
      <c r="AM38" s="302">
        <v>0.1101030495319506</v>
      </c>
      <c r="AN38" s="302">
        <v>0.54891575110784807</v>
      </c>
      <c r="AO38" s="302">
        <v>0.30589716023808899</v>
      </c>
      <c r="AP38" s="302">
        <v>1.9534834937200093E-2</v>
      </c>
      <c r="AQ38" s="302">
        <v>0.22348375593255893</v>
      </c>
      <c r="AR38" s="304">
        <v>0</v>
      </c>
      <c r="AS38" s="299">
        <f t="shared" si="5"/>
        <v>0</v>
      </c>
      <c r="AT38" s="299">
        <f t="shared" si="6"/>
        <v>0</v>
      </c>
      <c r="AU38" s="299">
        <f t="shared" si="7"/>
        <v>0</v>
      </c>
      <c r="AW38" s="291" t="s">
        <v>250</v>
      </c>
      <c r="AX38" s="292">
        <f>(((C$50/C$44)^(1/6))-1)*100</f>
        <v>1.6295081648757925</v>
      </c>
      <c r="AY38" s="321">
        <f>AVERAGE(AH$45:AH$50)</f>
        <v>0.20321132454594595</v>
      </c>
      <c r="AZ38" s="293">
        <f t="shared" ref="AZ38:AZ47" si="48">AY38*AX38</f>
        <v>0.33113451254284348</v>
      </c>
      <c r="BA38" s="292">
        <f>(((C$56/C$50)^(1/6))-1)*100</f>
        <v>4.3583528312176822</v>
      </c>
      <c r="BB38" s="321">
        <f>AVERAGE(AH$51:AH$56)</f>
        <v>0.19088181307949251</v>
      </c>
      <c r="BC38" s="293">
        <f t="shared" ref="BC38:BC47" si="49">BB38*BA38</f>
        <v>0.83193029046297062</v>
      </c>
      <c r="BD38" s="309"/>
      <c r="BE38" s="309"/>
      <c r="BF38" s="309"/>
      <c r="BG38" s="309"/>
      <c r="BH38" s="309"/>
      <c r="BI38" s="309"/>
      <c r="BJ38" s="309"/>
      <c r="CM38" s="342"/>
      <c r="CN38" s="340"/>
      <c r="CO38" s="340"/>
      <c r="CP38" s="340"/>
      <c r="CQ38" s="340"/>
      <c r="CR38" s="343"/>
      <c r="CS38" s="343"/>
      <c r="CT38" s="343"/>
      <c r="CU38" s="343"/>
      <c r="CV38" s="341"/>
      <c r="CW38" s="345"/>
    </row>
    <row r="39" spans="1:101" x14ac:dyDescent="0.25">
      <c r="A39" s="284">
        <v>1929</v>
      </c>
      <c r="B39" s="344">
        <v>18555.855913254629</v>
      </c>
      <c r="C39" s="298">
        <f t="shared" si="9"/>
        <v>3645.1714114685465</v>
      </c>
      <c r="D39" s="298">
        <f t="shared" si="9"/>
        <v>4560.2602634450996</v>
      </c>
      <c r="E39" s="298">
        <f t="shared" si="9"/>
        <v>1729.9633274645225</v>
      </c>
      <c r="F39" s="298">
        <f t="shared" si="9"/>
        <v>128.05170329096669</v>
      </c>
      <c r="G39" s="298">
        <f t="shared" si="9"/>
        <v>456.53215955909866</v>
      </c>
      <c r="H39" s="298">
        <f t="shared" si="9"/>
        <v>2245.713073130511</v>
      </c>
      <c r="I39" s="298">
        <f t="shared" si="9"/>
        <v>10350.424238340984</v>
      </c>
      <c r="J39" s="298">
        <f t="shared" si="9"/>
        <v>5773.9677120290444</v>
      </c>
      <c r="K39" s="298">
        <f t="shared" si="9"/>
        <v>476.77748814265072</v>
      </c>
      <c r="L39" s="298">
        <f t="shared" si="47"/>
        <v>4099.6790381692899</v>
      </c>
      <c r="M39" s="298">
        <v>0</v>
      </c>
      <c r="N39" s="299">
        <f t="shared" si="2"/>
        <v>0</v>
      </c>
      <c r="O39" s="299">
        <f t="shared" si="3"/>
        <v>0</v>
      </c>
      <c r="P39" s="299">
        <f t="shared" si="4"/>
        <v>0</v>
      </c>
      <c r="Q39" s="310"/>
      <c r="R39" s="284">
        <v>1929</v>
      </c>
      <c r="S39" s="295">
        <f t="shared" si="46"/>
        <v>-3.8687089715536138</v>
      </c>
      <c r="T39" s="295">
        <f t="shared" si="46"/>
        <v>-13.934995834560359</v>
      </c>
      <c r="U39" s="295">
        <f t="shared" si="45"/>
        <v>1.9796191502510441</v>
      </c>
      <c r="V39" s="295">
        <f t="shared" si="45"/>
        <v>1.033456060345328</v>
      </c>
      <c r="W39" s="295">
        <f t="shared" si="45"/>
        <v>-4.8882805221873937</v>
      </c>
      <c r="X39" s="295">
        <f t="shared" si="45"/>
        <v>-8.6129762895886248</v>
      </c>
      <c r="Y39" s="295">
        <f t="shared" si="45"/>
        <v>5.6668358078222347</v>
      </c>
      <c r="Z39" s="295">
        <f t="shared" si="45"/>
        <v>-2.3131195231206214</v>
      </c>
      <c r="AA39" s="295">
        <f t="shared" si="45"/>
        <v>-2.2126473121215851</v>
      </c>
      <c r="AB39" s="295">
        <f t="shared" si="45"/>
        <v>26.441540562880149</v>
      </c>
      <c r="AC39" s="295">
        <f t="shared" si="45"/>
        <v>-4.9641028127586644</v>
      </c>
      <c r="AD39" s="301" t="s">
        <v>2</v>
      </c>
      <c r="AE39" s="322"/>
      <c r="AF39" s="284">
        <v>1929</v>
      </c>
      <c r="AG39" s="302">
        <v>1</v>
      </c>
      <c r="AH39" s="302">
        <v>0.19644318367792266</v>
      </c>
      <c r="AI39" s="302">
        <v>0.24575855108832037</v>
      </c>
      <c r="AJ39" s="302">
        <v>9.3230047460585899E-2</v>
      </c>
      <c r="AK39" s="302">
        <v>6.9008782936010038E-3</v>
      </c>
      <c r="AL39" s="302">
        <v>2.4603131307620971E-2</v>
      </c>
      <c r="AM39" s="302">
        <v>0.12102449402651247</v>
      </c>
      <c r="AN39" s="302">
        <v>0.55779826523375697</v>
      </c>
      <c r="AO39" s="302">
        <v>0.31116687578419072</v>
      </c>
      <c r="AP39" s="302">
        <v>2.569417925917844E-2</v>
      </c>
      <c r="AQ39" s="302">
        <v>0.22093721019038787</v>
      </c>
      <c r="AR39" s="304">
        <v>0</v>
      </c>
      <c r="AS39" s="299">
        <f t="shared" si="5"/>
        <v>0</v>
      </c>
      <c r="AT39" s="299">
        <f t="shared" si="6"/>
        <v>0</v>
      </c>
      <c r="AU39" s="299">
        <f t="shared" si="7"/>
        <v>0</v>
      </c>
      <c r="AW39" s="291" t="s">
        <v>251</v>
      </c>
      <c r="AX39" s="292">
        <f>(((D$50/D$44)^(1/6))-1)*100</f>
        <v>5.1704221620447299</v>
      </c>
      <c r="AY39" s="321">
        <f>AVERAGE(AI$45:AI$50)</f>
        <v>0.2511057233112779</v>
      </c>
      <c r="AZ39" s="293">
        <f t="shared" si="48"/>
        <v>1.2983225968249033</v>
      </c>
      <c r="BA39" s="292">
        <f>(((D$56/D$50)^(1/6))-1)*100</f>
        <v>6.317028822363624</v>
      </c>
      <c r="BB39" s="321">
        <f>AVERAGE(AI$51:AI$56)</f>
        <v>0.24676362321348155</v>
      </c>
      <c r="BC39" s="293">
        <f t="shared" si="49"/>
        <v>1.5588129201504404</v>
      </c>
      <c r="BD39" s="278"/>
      <c r="BE39" s="278"/>
      <c r="BF39" s="278"/>
      <c r="BG39" s="278"/>
      <c r="BH39" s="278"/>
      <c r="BI39" s="278"/>
      <c r="BJ39" s="347"/>
      <c r="CM39" s="342"/>
      <c r="CN39" s="340"/>
      <c r="CO39" s="340"/>
      <c r="CP39" s="340"/>
      <c r="CQ39" s="340"/>
      <c r="CR39" s="343"/>
      <c r="CS39" s="343"/>
      <c r="CT39" s="343"/>
      <c r="CU39" s="343"/>
      <c r="CV39" s="341"/>
      <c r="CW39" s="345"/>
    </row>
    <row r="40" spans="1:101" x14ac:dyDescent="0.25">
      <c r="A40" s="284">
        <v>1930</v>
      </c>
      <c r="B40" s="344">
        <v>17392.799261093609</v>
      </c>
      <c r="C40" s="298">
        <f t="shared" si="9"/>
        <v>3264.566268014602</v>
      </c>
      <c r="D40" s="298">
        <f t="shared" si="9"/>
        <v>4415.5156778541686</v>
      </c>
      <c r="E40" s="298">
        <f t="shared" si="9"/>
        <v>1610.5193588872035</v>
      </c>
      <c r="F40" s="298">
        <f t="shared" si="9"/>
        <v>127.54584488987282</v>
      </c>
      <c r="G40" s="298">
        <f t="shared" si="9"/>
        <v>442.86751697872506</v>
      </c>
      <c r="H40" s="298">
        <f t="shared" si="9"/>
        <v>2234.5829570983669</v>
      </c>
      <c r="I40" s="298">
        <f t="shared" si="9"/>
        <v>9712.7173152248397</v>
      </c>
      <c r="J40" s="298">
        <f t="shared" si="9"/>
        <v>5479.916121518464</v>
      </c>
      <c r="K40" s="298">
        <f t="shared" si="9"/>
        <v>472.2233066756005</v>
      </c>
      <c r="L40" s="298">
        <f t="shared" si="47"/>
        <v>3760.577887030774</v>
      </c>
      <c r="M40" s="298">
        <v>0</v>
      </c>
      <c r="N40" s="299">
        <f t="shared" si="2"/>
        <v>0</v>
      </c>
      <c r="O40" s="299">
        <f t="shared" si="3"/>
        <v>0</v>
      </c>
      <c r="P40" s="299">
        <f t="shared" si="4"/>
        <v>0</v>
      </c>
      <c r="Q40" s="310"/>
      <c r="R40" s="284">
        <v>1930</v>
      </c>
      <c r="S40" s="295">
        <f t="shared" si="46"/>
        <v>-6.2678685240826759</v>
      </c>
      <c r="T40" s="295">
        <f t="shared" si="46"/>
        <v>-10.441351050226977</v>
      </c>
      <c r="U40" s="295">
        <f t="shared" si="45"/>
        <v>-3.1740422087572218</v>
      </c>
      <c r="V40" s="295">
        <f t="shared" si="45"/>
        <v>-6.9044220002269725</v>
      </c>
      <c r="W40" s="295">
        <f t="shared" si="45"/>
        <v>-0.3950423056415131</v>
      </c>
      <c r="X40" s="295">
        <f t="shared" si="45"/>
        <v>-2.9931391018697129</v>
      </c>
      <c r="Y40" s="295">
        <f t="shared" si="45"/>
        <v>-0.49561612145886391</v>
      </c>
      <c r="Z40" s="295">
        <f t="shared" si="45"/>
        <v>-6.1611670056372354</v>
      </c>
      <c r="AA40" s="295">
        <f t="shared" si="45"/>
        <v>-5.0927127614166512</v>
      </c>
      <c r="AB40" s="295">
        <f t="shared" si="45"/>
        <v>-0.95520060831555398</v>
      </c>
      <c r="AC40" s="295">
        <f t="shared" si="45"/>
        <v>-8.2714072975317965</v>
      </c>
      <c r="AD40" s="301" t="s">
        <v>2</v>
      </c>
      <c r="AE40" s="322"/>
      <c r="AF40" s="284">
        <v>1930</v>
      </c>
      <c r="AG40" s="302">
        <v>1</v>
      </c>
      <c r="AH40" s="302">
        <v>0.18769642649284135</v>
      </c>
      <c r="AI40" s="302">
        <v>0.25387032941450355</v>
      </c>
      <c r="AJ40" s="302">
        <v>9.2596903736468394E-2</v>
      </c>
      <c r="AK40" s="302">
        <v>7.3332557327435693E-3</v>
      </c>
      <c r="AL40" s="302">
        <v>2.5462693516470725E-2</v>
      </c>
      <c r="AM40" s="302">
        <v>0.12847747642882085</v>
      </c>
      <c r="AN40" s="302">
        <v>0.55843324409265516</v>
      </c>
      <c r="AO40" s="302">
        <v>0.31506809451751833</v>
      </c>
      <c r="AP40" s="302">
        <v>2.7150506343848212E-2</v>
      </c>
      <c r="AQ40" s="302">
        <v>0.21621464323128856</v>
      </c>
      <c r="AR40" s="304">
        <v>0</v>
      </c>
      <c r="AS40" s="299">
        <f t="shared" si="5"/>
        <v>0</v>
      </c>
      <c r="AT40" s="299">
        <f t="shared" si="6"/>
        <v>0</v>
      </c>
      <c r="AU40" s="299">
        <f t="shared" si="7"/>
        <v>0</v>
      </c>
      <c r="AW40" s="313" t="s">
        <v>252</v>
      </c>
      <c r="AX40" s="292">
        <f>(((E$50/E$44)^(1/6))-1)*100</f>
        <v>1.2339240378189231</v>
      </c>
      <c r="AY40" s="321">
        <f>AVERAGE(AJ$45:AJ$50)</f>
        <v>7.0667158468810554E-2</v>
      </c>
      <c r="AZ40" s="293">
        <f t="shared" si="48"/>
        <v>8.7197905519024427E-2</v>
      </c>
      <c r="BA40" s="292">
        <f>(((E$56/E$50)^(1/6))-1)*100</f>
        <v>-0.25255000999396815</v>
      </c>
      <c r="BB40" s="321">
        <f>AVERAGE(AJ$51:AJ$56)</f>
        <v>5.2830768191883343E-2</v>
      </c>
      <c r="BC40" s="293">
        <f t="shared" si="49"/>
        <v>-1.3342411034849153E-2</v>
      </c>
      <c r="BD40" s="278"/>
      <c r="BE40" s="278"/>
      <c r="BF40" s="278"/>
      <c r="BG40" s="278"/>
      <c r="BH40" s="278"/>
      <c r="BI40" s="278"/>
      <c r="BJ40" s="278"/>
      <c r="CM40" s="342"/>
      <c r="CN40" s="340"/>
      <c r="CO40" s="340"/>
      <c r="CP40" s="340"/>
      <c r="CQ40" s="340"/>
      <c r="CR40" s="343"/>
      <c r="CS40" s="343"/>
      <c r="CT40" s="343"/>
      <c r="CU40" s="343"/>
      <c r="CV40" s="341"/>
      <c r="CW40" s="345"/>
    </row>
    <row r="41" spans="1:101" x14ac:dyDescent="0.25">
      <c r="A41" s="284">
        <v>1931</v>
      </c>
      <c r="B41" s="344">
        <v>17969.259066028735</v>
      </c>
      <c r="C41" s="298">
        <f t="shared" si="9"/>
        <v>3914.4367973598355</v>
      </c>
      <c r="D41" s="298">
        <f t="shared" si="9"/>
        <v>4005.5408345365577</v>
      </c>
      <c r="E41" s="298">
        <f t="shared" si="9"/>
        <v>1371.6218930495415</v>
      </c>
      <c r="F41" s="298">
        <f t="shared" si="9"/>
        <v>128.05178558728193</v>
      </c>
      <c r="G41" s="298">
        <f t="shared" si="9"/>
        <v>382.63695614223371</v>
      </c>
      <c r="H41" s="298">
        <f t="shared" si="9"/>
        <v>2123.2301997575005</v>
      </c>
      <c r="I41" s="298">
        <f t="shared" si="9"/>
        <v>10049.281434132341</v>
      </c>
      <c r="J41" s="298">
        <f t="shared" si="9"/>
        <v>5920.244015867338</v>
      </c>
      <c r="K41" s="298">
        <f t="shared" si="9"/>
        <v>444.8913815463273</v>
      </c>
      <c r="L41" s="298">
        <f t="shared" si="47"/>
        <v>3684.146036718676</v>
      </c>
      <c r="M41" s="298">
        <v>0</v>
      </c>
      <c r="N41" s="299">
        <f t="shared" si="2"/>
        <v>0</v>
      </c>
      <c r="O41" s="299">
        <f t="shared" si="3"/>
        <v>0</v>
      </c>
      <c r="P41" s="299">
        <f t="shared" si="4"/>
        <v>0</v>
      </c>
      <c r="Q41" s="310"/>
      <c r="R41" s="284">
        <v>1931</v>
      </c>
      <c r="S41" s="295">
        <f t="shared" si="46"/>
        <v>3.3143589843218857</v>
      </c>
      <c r="T41" s="295">
        <f t="shared" si="46"/>
        <v>19.906795451282488</v>
      </c>
      <c r="U41" s="295">
        <f t="shared" si="45"/>
        <v>-9.2848689310248034</v>
      </c>
      <c r="V41" s="295">
        <f t="shared" si="45"/>
        <v>-14.833566856515734</v>
      </c>
      <c r="W41" s="295">
        <f t="shared" si="45"/>
        <v>0.39667360222197523</v>
      </c>
      <c r="X41" s="295">
        <f t="shared" si="45"/>
        <v>-13.600130632155793</v>
      </c>
      <c r="Y41" s="295">
        <f t="shared" si="45"/>
        <v>-4.9831561181089228</v>
      </c>
      <c r="Z41" s="295">
        <f t="shared" si="45"/>
        <v>3.4651901006109931</v>
      </c>
      <c r="AA41" s="295">
        <f t="shared" si="45"/>
        <v>8.0353035445159371</v>
      </c>
      <c r="AB41" s="295">
        <f t="shared" si="45"/>
        <v>-5.7879237942927713</v>
      </c>
      <c r="AC41" s="295">
        <f t="shared" si="45"/>
        <v>-2.0324496023786942</v>
      </c>
      <c r="AD41" s="301" t="s">
        <v>2</v>
      </c>
      <c r="AE41" s="322"/>
      <c r="AF41" s="284">
        <v>1931</v>
      </c>
      <c r="AG41" s="302">
        <v>1</v>
      </c>
      <c r="AH41" s="302">
        <v>0.21784074585246319</v>
      </c>
      <c r="AI41" s="302">
        <v>0.22291073993747007</v>
      </c>
      <c r="AJ41" s="302">
        <v>7.6331577613159451E-2</v>
      </c>
      <c r="AK41" s="302">
        <v>7.1261583528152549E-3</v>
      </c>
      <c r="AL41" s="302">
        <v>2.1293975157028983E-2</v>
      </c>
      <c r="AM41" s="302">
        <v>0.11815902881446638</v>
      </c>
      <c r="AN41" s="302">
        <v>0.55924851421006672</v>
      </c>
      <c r="AO41" s="302">
        <v>0.32946511562403175</v>
      </c>
      <c r="AP41" s="302">
        <v>2.4758471115117031E-2</v>
      </c>
      <c r="AQ41" s="302">
        <v>0.20502492747091794</v>
      </c>
      <c r="AR41" s="304">
        <v>0</v>
      </c>
      <c r="AS41" s="299">
        <f t="shared" si="5"/>
        <v>0</v>
      </c>
      <c r="AT41" s="299">
        <f t="shared" si="6"/>
        <v>0</v>
      </c>
      <c r="AU41" s="299">
        <f t="shared" si="7"/>
        <v>0</v>
      </c>
      <c r="AW41" s="313" t="s">
        <v>253</v>
      </c>
      <c r="AX41" s="292">
        <f>(((F$50/F$44)^(1/6))-1)*100</f>
        <v>2.6268906552887161</v>
      </c>
      <c r="AY41" s="321">
        <f>AVERAGE(AK$45:AK$50)</f>
        <v>8.484512090258833E-3</v>
      </c>
      <c r="AZ41" s="293">
        <f t="shared" si="48"/>
        <v>2.228788552458506E-2</v>
      </c>
      <c r="BA41" s="292">
        <f>(((F$56/F$50)^(1/6))-1)*100</f>
        <v>4.6129879482407876</v>
      </c>
      <c r="BB41" s="321">
        <f>AVERAGE(AK$51:AK$56)</f>
        <v>6.7767214112276113E-3</v>
      </c>
      <c r="BC41" s="293">
        <f t="shared" si="49"/>
        <v>3.1260934198578276E-2</v>
      </c>
      <c r="BD41" s="279"/>
      <c r="BE41" s="279"/>
      <c r="BF41" s="279"/>
      <c r="BG41" s="279"/>
      <c r="CM41" s="342"/>
      <c r="CN41" s="340"/>
      <c r="CO41" s="340"/>
      <c r="CP41" s="340"/>
      <c r="CQ41" s="340"/>
      <c r="CR41" s="343"/>
      <c r="CS41" s="343"/>
      <c r="CT41" s="343"/>
      <c r="CU41" s="343"/>
      <c r="CV41" s="341"/>
      <c r="CW41" s="345"/>
    </row>
    <row r="42" spans="1:101" ht="15.6" customHeight="1" x14ac:dyDescent="0.25">
      <c r="A42" s="284">
        <v>1932</v>
      </c>
      <c r="B42" s="344">
        <v>15289.025084349125</v>
      </c>
      <c r="C42" s="298">
        <f t="shared" si="9"/>
        <v>3685.2183811416553</v>
      </c>
      <c r="D42" s="298">
        <f t="shared" si="9"/>
        <v>3130.9931198657164</v>
      </c>
      <c r="E42" s="298">
        <f t="shared" si="9"/>
        <v>1104.4013882229215</v>
      </c>
      <c r="F42" s="298">
        <f t="shared" si="9"/>
        <v>134.12757464668846</v>
      </c>
      <c r="G42" s="298">
        <f t="shared" si="9"/>
        <v>336.5842910945201</v>
      </c>
      <c r="H42" s="298">
        <f t="shared" si="9"/>
        <v>1555.8798659015861</v>
      </c>
      <c r="I42" s="298">
        <f t="shared" si="9"/>
        <v>8472.8135833417546</v>
      </c>
      <c r="J42" s="298">
        <f t="shared" si="9"/>
        <v>4679.280858900509</v>
      </c>
      <c r="K42" s="298">
        <f t="shared" si="9"/>
        <v>402.88886573118492</v>
      </c>
      <c r="L42" s="298">
        <f t="shared" si="47"/>
        <v>3390.6438587100602</v>
      </c>
      <c r="M42" s="298">
        <v>0</v>
      </c>
      <c r="N42" s="299">
        <f t="shared" si="2"/>
        <v>0</v>
      </c>
      <c r="O42" s="299">
        <f t="shared" si="3"/>
        <v>0</v>
      </c>
      <c r="P42" s="299">
        <f t="shared" si="4"/>
        <v>0</v>
      </c>
      <c r="Q42" s="310"/>
      <c r="R42" s="284">
        <v>1932</v>
      </c>
      <c r="S42" s="295">
        <f t="shared" si="46"/>
        <v>-14.91566219748398</v>
      </c>
      <c r="T42" s="295">
        <f t="shared" si="46"/>
        <v>-5.8557189216282834</v>
      </c>
      <c r="U42" s="295">
        <f t="shared" si="45"/>
        <v>-21.833448984724345</v>
      </c>
      <c r="V42" s="295">
        <f t="shared" si="45"/>
        <v>-19.482082210900398</v>
      </c>
      <c r="W42" s="295">
        <f t="shared" si="45"/>
        <v>4.7447905794840928</v>
      </c>
      <c r="X42" s="295">
        <f t="shared" si="45"/>
        <v>-12.035603019640096</v>
      </c>
      <c r="Y42" s="295">
        <f t="shared" si="45"/>
        <v>-26.721093827730634</v>
      </c>
      <c r="Z42" s="295">
        <f t="shared" si="45"/>
        <v>-15.687368904169807</v>
      </c>
      <c r="AA42" s="295">
        <f t="shared" si="45"/>
        <v>-20.961351485526958</v>
      </c>
      <c r="AB42" s="295">
        <f t="shared" si="45"/>
        <v>-9.4410720363142353</v>
      </c>
      <c r="AC42" s="295">
        <f t="shared" si="45"/>
        <v>-7.966627139189808</v>
      </c>
      <c r="AD42" s="301" t="s">
        <v>2</v>
      </c>
      <c r="AE42" s="322"/>
      <c r="AF42" s="284">
        <v>1932</v>
      </c>
      <c r="AG42" s="302">
        <v>1</v>
      </c>
      <c r="AH42" s="302">
        <v>0.24103684576422685</v>
      </c>
      <c r="AI42" s="302">
        <v>0.20478696990763731</v>
      </c>
      <c r="AJ42" s="302">
        <v>7.2234912437514481E-2</v>
      </c>
      <c r="AK42" s="302">
        <v>8.772801006389247E-3</v>
      </c>
      <c r="AL42" s="302">
        <v>2.20147647896183E-2</v>
      </c>
      <c r="AM42" s="302">
        <v>0.10176449167411528</v>
      </c>
      <c r="AN42" s="302">
        <v>0.55417618432813587</v>
      </c>
      <c r="AO42" s="302">
        <v>0.3060548879398815</v>
      </c>
      <c r="AP42" s="302">
        <v>2.6351507928625815E-2</v>
      </c>
      <c r="AQ42" s="302">
        <v>0.22176978845962855</v>
      </c>
      <c r="AR42" s="304">
        <v>0</v>
      </c>
      <c r="AS42" s="299">
        <f t="shared" si="5"/>
        <v>0</v>
      </c>
      <c r="AT42" s="299">
        <f t="shared" si="6"/>
        <v>0</v>
      </c>
      <c r="AU42" s="299">
        <f t="shared" si="7"/>
        <v>0</v>
      </c>
      <c r="AW42" s="313" t="s">
        <v>254</v>
      </c>
      <c r="AX42" s="292">
        <f>(((G$50/G$44)^(1/6))-1)*100</f>
        <v>0.49339238003738295</v>
      </c>
      <c r="AY42" s="321">
        <f>AVERAGE(AL$45:AL$50)</f>
        <v>2.9121753534393818E-2</v>
      </c>
      <c r="AZ42" s="293">
        <f t="shared" si="48"/>
        <v>1.4368451287196635E-2</v>
      </c>
      <c r="BA42" s="292">
        <f>(((G$56/G$50)^(1/6))-1)*100</f>
        <v>14.037515714347592</v>
      </c>
      <c r="BB42" s="321">
        <f>AVERAGE(AL$51:AL$56)</f>
        <v>2.8659021774658108E-2</v>
      </c>
      <c r="BC42" s="293">
        <f t="shared" si="49"/>
        <v>0.40230146851959298</v>
      </c>
      <c r="BD42" s="277"/>
      <c r="BE42" s="273"/>
      <c r="BF42" s="277"/>
      <c r="BG42" s="277"/>
      <c r="CM42" s="342"/>
      <c r="CN42" s="340"/>
      <c r="CO42" s="340"/>
      <c r="CP42" s="340"/>
      <c r="CQ42" s="340"/>
      <c r="CR42" s="343"/>
      <c r="CS42" s="343"/>
      <c r="CT42" s="343"/>
      <c r="CU42" s="343"/>
      <c r="CV42" s="341"/>
      <c r="CW42" s="345"/>
    </row>
    <row r="43" spans="1:101" x14ac:dyDescent="0.25">
      <c r="A43" s="284">
        <v>1933</v>
      </c>
      <c r="B43" s="344">
        <v>17016.377090696347</v>
      </c>
      <c r="C43" s="298">
        <f t="shared" si="9"/>
        <v>3953.9541294622209</v>
      </c>
      <c r="D43" s="298">
        <f t="shared" si="9"/>
        <v>3802.1125730312601</v>
      </c>
      <c r="E43" s="298">
        <f t="shared" si="9"/>
        <v>1180.3150319900026</v>
      </c>
      <c r="F43" s="298">
        <f t="shared" si="9"/>
        <v>123.49779923051483</v>
      </c>
      <c r="G43" s="298">
        <f t="shared" si="9"/>
        <v>431.23002026392885</v>
      </c>
      <c r="H43" s="298">
        <f t="shared" si="9"/>
        <v>2067.069721546814</v>
      </c>
      <c r="I43" s="298">
        <f t="shared" si="9"/>
        <v>9260.3103882028663</v>
      </c>
      <c r="J43" s="298">
        <f t="shared" si="9"/>
        <v>5396.9550540777855</v>
      </c>
      <c r="K43" s="298">
        <f t="shared" si="9"/>
        <v>349.23557979121</v>
      </c>
      <c r="L43" s="298">
        <f t="shared" si="47"/>
        <v>3514.1197543338712</v>
      </c>
      <c r="M43" s="298">
        <v>0</v>
      </c>
      <c r="N43" s="299">
        <f t="shared" si="2"/>
        <v>0</v>
      </c>
      <c r="O43" s="299">
        <f t="shared" si="3"/>
        <v>0</v>
      </c>
      <c r="P43" s="299">
        <f t="shared" si="4"/>
        <v>0</v>
      </c>
      <c r="Q43" s="310"/>
      <c r="R43" s="284">
        <v>1933</v>
      </c>
      <c r="S43" s="295">
        <f t="shared" si="46"/>
        <v>11.297986606846866</v>
      </c>
      <c r="T43" s="295">
        <f t="shared" si="46"/>
        <v>7.2922611505403578</v>
      </c>
      <c r="U43" s="295">
        <f t="shared" si="46"/>
        <v>21.434715040010289</v>
      </c>
      <c r="V43" s="295">
        <f t="shared" si="46"/>
        <v>6.8737367207798217</v>
      </c>
      <c r="W43" s="295">
        <f t="shared" si="46"/>
        <v>-7.9251231107205218</v>
      </c>
      <c r="X43" s="295">
        <f t="shared" si="46"/>
        <v>28.119473092946645</v>
      </c>
      <c r="Y43" s="295">
        <f t="shared" si="46"/>
        <v>32.855355149737655</v>
      </c>
      <c r="Z43" s="295">
        <f t="shared" si="46"/>
        <v>9.2943955052828606</v>
      </c>
      <c r="AA43" s="295">
        <f t="shared" si="46"/>
        <v>15.33727546642516</v>
      </c>
      <c r="AB43" s="295">
        <f t="shared" si="45"/>
        <v>-13.31714289065844</v>
      </c>
      <c r="AC43" s="295">
        <f t="shared" si="45"/>
        <v>3.6416651458872629</v>
      </c>
      <c r="AD43" s="301" t="s">
        <v>2</v>
      </c>
      <c r="AE43" s="322"/>
      <c r="AF43" s="284">
        <v>1933</v>
      </c>
      <c r="AG43" s="302">
        <v>1</v>
      </c>
      <c r="AH43" s="302">
        <v>0.23236168947055325</v>
      </c>
      <c r="AI43" s="302">
        <v>0.22343842950624629</v>
      </c>
      <c r="AJ43" s="302">
        <v>6.9363474122546107E-2</v>
      </c>
      <c r="AK43" s="302">
        <v>7.2575847709696606E-3</v>
      </c>
      <c r="AL43" s="302">
        <v>2.5342058298631766E-2</v>
      </c>
      <c r="AM43" s="302">
        <v>0.12147531231409875</v>
      </c>
      <c r="AN43" s="302">
        <v>0.54419988102320049</v>
      </c>
      <c r="AO43" s="302">
        <v>0.31716240333135037</v>
      </c>
      <c r="AP43" s="302">
        <v>2.052349791790601E-2</v>
      </c>
      <c r="AQ43" s="302">
        <v>0.20651397977394409</v>
      </c>
      <c r="AR43" s="304">
        <v>0</v>
      </c>
      <c r="AS43" s="299">
        <f t="shared" si="5"/>
        <v>0</v>
      </c>
      <c r="AT43" s="299">
        <f t="shared" si="6"/>
        <v>0</v>
      </c>
      <c r="AU43" s="299">
        <f t="shared" si="7"/>
        <v>0</v>
      </c>
      <c r="AW43" s="313" t="s">
        <v>255</v>
      </c>
      <c r="AX43" s="292">
        <f>(((H$50/H$44)^(1/6))-1)*100</f>
        <v>8.3936410231228997</v>
      </c>
      <c r="AY43" s="321">
        <f>AVERAGE(AM$45:AM$50)</f>
        <v>0.14283229921781471</v>
      </c>
      <c r="AZ43" s="293">
        <f t="shared" si="48"/>
        <v>1.1988830461416145</v>
      </c>
      <c r="BA43" s="292">
        <f>(((H$56/H$50)^(1/6))-1)*100</f>
        <v>7.2140539355099342</v>
      </c>
      <c r="BB43" s="321">
        <f>AVERAGE(AM$51:AM$56)</f>
        <v>0.15849711183571247</v>
      </c>
      <c r="BC43" s="293">
        <f t="shared" si="49"/>
        <v>1.1434067134053798</v>
      </c>
      <c r="BD43" s="277"/>
      <c r="BE43" s="273"/>
      <c r="BF43" s="277"/>
      <c r="BG43" s="277"/>
      <c r="CM43" s="342"/>
      <c r="CN43" s="340"/>
      <c r="CO43" s="340"/>
      <c r="CP43" s="340"/>
      <c r="CQ43" s="340"/>
      <c r="CR43" s="343"/>
      <c r="CS43" s="343"/>
      <c r="CT43" s="343"/>
      <c r="CU43" s="343"/>
      <c r="CV43" s="341"/>
      <c r="CW43" s="345"/>
    </row>
    <row r="44" spans="1:101" x14ac:dyDescent="0.25">
      <c r="A44" s="284">
        <v>1934</v>
      </c>
      <c r="B44" s="344">
        <v>18164.566080830904</v>
      </c>
      <c r="C44" s="298">
        <f t="shared" si="9"/>
        <v>4160.4038336100202</v>
      </c>
      <c r="D44" s="298">
        <f t="shared" si="9"/>
        <v>4378.0405305020286</v>
      </c>
      <c r="E44" s="298">
        <f t="shared" si="9"/>
        <v>1405.5281564397842</v>
      </c>
      <c r="F44" s="298">
        <f t="shared" si="9"/>
        <v>153.35795153088034</v>
      </c>
      <c r="G44" s="298">
        <f t="shared" si="9"/>
        <v>574.45965342425472</v>
      </c>
      <c r="H44" s="298">
        <f t="shared" si="9"/>
        <v>2244.6947691071096</v>
      </c>
      <c r="I44" s="298">
        <f t="shared" si="9"/>
        <v>9626.1217167188552</v>
      </c>
      <c r="J44" s="298">
        <f t="shared" si="9"/>
        <v>5277.4368337045844</v>
      </c>
      <c r="K44" s="298">
        <f t="shared" si="9"/>
        <v>482.84978798831628</v>
      </c>
      <c r="L44" s="298">
        <f t="shared" si="47"/>
        <v>3865.8350950259533</v>
      </c>
      <c r="M44" s="298">
        <v>0</v>
      </c>
      <c r="N44" s="299">
        <f t="shared" si="2"/>
        <v>0</v>
      </c>
      <c r="O44" s="299">
        <f t="shared" si="3"/>
        <v>0</v>
      </c>
      <c r="P44" s="299">
        <f t="shared" si="4"/>
        <v>0</v>
      </c>
      <c r="Q44" s="310"/>
      <c r="R44" s="284">
        <v>1934</v>
      </c>
      <c r="S44" s="295">
        <f t="shared" si="46"/>
        <v>6.7475525725292362</v>
      </c>
      <c r="T44" s="295">
        <f t="shared" si="46"/>
        <v>5.2213479819979369</v>
      </c>
      <c r="U44" s="295">
        <f t="shared" si="46"/>
        <v>15.147577732334373</v>
      </c>
      <c r="V44" s="295">
        <f t="shared" si="46"/>
        <v>19.080763893184848</v>
      </c>
      <c r="W44" s="295">
        <f t="shared" si="46"/>
        <v>24.178691836143607</v>
      </c>
      <c r="X44" s="295">
        <f t="shared" si="46"/>
        <v>33.214207367257046</v>
      </c>
      <c r="Y44" s="295">
        <f t="shared" si="46"/>
        <v>8.5930844861573661</v>
      </c>
      <c r="Z44" s="295">
        <f t="shared" si="46"/>
        <v>3.9503139007307286</v>
      </c>
      <c r="AA44" s="295">
        <f t="shared" si="46"/>
        <v>-2.2145491147438134</v>
      </c>
      <c r="AB44" s="295">
        <f t="shared" si="45"/>
        <v>38.259048026259904</v>
      </c>
      <c r="AC44" s="295">
        <f t="shared" si="45"/>
        <v>10.008632752435954</v>
      </c>
      <c r="AD44" s="301" t="s">
        <v>2</v>
      </c>
      <c r="AE44" s="322"/>
      <c r="AF44" s="284">
        <v>1934</v>
      </c>
      <c r="AG44" s="302">
        <v>1</v>
      </c>
      <c r="AH44" s="302">
        <v>0.22903953857727993</v>
      </c>
      <c r="AI44" s="302">
        <v>0.24102092563180919</v>
      </c>
      <c r="AJ44" s="302">
        <v>7.7377469419599318E-2</v>
      </c>
      <c r="AK44" s="302">
        <v>8.4426983198194437E-3</v>
      </c>
      <c r="AL44" s="302">
        <v>3.1625289085792305E-2</v>
      </c>
      <c r="AM44" s="302">
        <v>0.12357546880659812</v>
      </c>
      <c r="AN44" s="302">
        <v>0.52993953579091091</v>
      </c>
      <c r="AO44" s="302">
        <v>0.2905347042269219</v>
      </c>
      <c r="AP44" s="302">
        <v>2.6581961046560229E-2</v>
      </c>
      <c r="AQ44" s="302">
        <v>0.21282287051742874</v>
      </c>
      <c r="AR44" s="304">
        <v>0</v>
      </c>
      <c r="AS44" s="299">
        <f t="shared" si="5"/>
        <v>0</v>
      </c>
      <c r="AT44" s="299">
        <f t="shared" si="6"/>
        <v>0</v>
      </c>
      <c r="AU44" s="299">
        <f t="shared" si="7"/>
        <v>0</v>
      </c>
      <c r="AW44" s="291" t="s">
        <v>256</v>
      </c>
      <c r="AX44" s="292">
        <f>(((I$50/I$44)^(1/6))-1)*100</f>
        <v>5.3027379326759272</v>
      </c>
      <c r="AY44" s="321">
        <f>AVERAGE(AN$45:AN$50)</f>
        <v>0.54568295214277618</v>
      </c>
      <c r="AZ44" s="293">
        <f t="shared" si="48"/>
        <v>2.8936136895420819</v>
      </c>
      <c r="BA44" s="292">
        <f>(((I$56/I$50)^(1/6))-1)*100</f>
        <v>6.6318291497685644</v>
      </c>
      <c r="BB44" s="321">
        <f>AVERAGE(AN$51:AN$56)</f>
        <v>0.56235456370702586</v>
      </c>
      <c r="BC44" s="293">
        <f t="shared" si="49"/>
        <v>3.7294393880976373</v>
      </c>
      <c r="BD44" s="277"/>
      <c r="BE44" s="273"/>
      <c r="BF44" s="277"/>
      <c r="BG44" s="277"/>
      <c r="CM44" s="342"/>
      <c r="CN44" s="340"/>
      <c r="CO44" s="340"/>
      <c r="CP44" s="340"/>
      <c r="CQ44" s="340"/>
      <c r="CR44" s="343"/>
      <c r="CS44" s="343"/>
      <c r="CT44" s="343"/>
      <c r="CU44" s="343"/>
      <c r="CV44" s="341"/>
      <c r="CW44" s="345"/>
    </row>
    <row r="45" spans="1:101" x14ac:dyDescent="0.25">
      <c r="A45" s="284">
        <v>1935</v>
      </c>
      <c r="B45" s="344">
        <v>19514.482212551786</v>
      </c>
      <c r="C45" s="298">
        <f t="shared" si="9"/>
        <v>4104.9816146095209</v>
      </c>
      <c r="D45" s="298">
        <f t="shared" si="9"/>
        <v>4726.6263824897151</v>
      </c>
      <c r="E45" s="298">
        <f t="shared" si="9"/>
        <v>1449.8294912124393</v>
      </c>
      <c r="F45" s="298">
        <f t="shared" si="9"/>
        <v>172.62285492438608</v>
      </c>
      <c r="G45" s="298">
        <f t="shared" si="9"/>
        <v>495.59464800872132</v>
      </c>
      <c r="H45" s="298">
        <f t="shared" si="9"/>
        <v>2608.5793883441684</v>
      </c>
      <c r="I45" s="298">
        <f t="shared" si="9"/>
        <v>10682.874215452548</v>
      </c>
      <c r="J45" s="298">
        <f t="shared" si="9"/>
        <v>6072.1734452141081</v>
      </c>
      <c r="K45" s="298">
        <f t="shared" si="9"/>
        <v>452.05926524186737</v>
      </c>
      <c r="L45" s="298">
        <f t="shared" si="47"/>
        <v>4158.6415049965735</v>
      </c>
      <c r="M45" s="298">
        <v>0</v>
      </c>
      <c r="N45" s="299">
        <f t="shared" si="2"/>
        <v>0</v>
      </c>
      <c r="O45" s="299">
        <f t="shared" si="3"/>
        <v>0</v>
      </c>
      <c r="P45" s="299">
        <f t="shared" si="4"/>
        <v>0</v>
      </c>
      <c r="Q45" s="310"/>
      <c r="R45" s="284">
        <v>1935</v>
      </c>
      <c r="S45" s="295">
        <f t="shared" si="46"/>
        <v>7.4315903045184761</v>
      </c>
      <c r="T45" s="295">
        <f t="shared" si="46"/>
        <v>-1.3321355622444186</v>
      </c>
      <c r="U45" s="295">
        <f t="shared" si="46"/>
        <v>7.962143099385921</v>
      </c>
      <c r="V45" s="295">
        <f t="shared" si="46"/>
        <v>3.1519350622523756</v>
      </c>
      <c r="W45" s="295">
        <f t="shared" si="46"/>
        <v>12.562050549838322</v>
      </c>
      <c r="X45" s="295">
        <f t="shared" si="46"/>
        <v>-13.728554293662354</v>
      </c>
      <c r="Y45" s="295">
        <f t="shared" si="46"/>
        <v>16.210873043634532</v>
      </c>
      <c r="Z45" s="295">
        <f t="shared" si="46"/>
        <v>10.977967345855411</v>
      </c>
      <c r="AA45" s="295">
        <f t="shared" si="46"/>
        <v>15.059140195367249</v>
      </c>
      <c r="AB45" s="295">
        <f t="shared" si="45"/>
        <v>-6.3768326118005758</v>
      </c>
      <c r="AC45" s="295">
        <f t="shared" si="45"/>
        <v>7.5742084898387185</v>
      </c>
      <c r="AD45" s="301" t="s">
        <v>2</v>
      </c>
      <c r="AE45" s="322"/>
      <c r="AF45" s="284">
        <v>1935</v>
      </c>
      <c r="AG45" s="302">
        <v>1</v>
      </c>
      <c r="AH45" s="302">
        <v>0.21035565124905964</v>
      </c>
      <c r="AI45" s="302">
        <v>0.24221121170458376</v>
      </c>
      <c r="AJ45" s="302">
        <v>7.4295053049365747E-2</v>
      </c>
      <c r="AK45" s="302">
        <v>8.8458844587408231E-3</v>
      </c>
      <c r="AL45" s="302">
        <v>2.5396248929933331E-2</v>
      </c>
      <c r="AM45" s="302">
        <v>0.13367402526654387</v>
      </c>
      <c r="AN45" s="302">
        <v>0.54743313704635654</v>
      </c>
      <c r="AO45" s="302">
        <v>0.31116241666450489</v>
      </c>
      <c r="AP45" s="302">
        <v>2.3165322057640925E-2</v>
      </c>
      <c r="AQ45" s="302">
        <v>0.21310539832421074</v>
      </c>
      <c r="AR45" s="304">
        <v>0</v>
      </c>
      <c r="AS45" s="299">
        <f t="shared" si="5"/>
        <v>0</v>
      </c>
      <c r="AT45" s="299">
        <f t="shared" si="6"/>
        <v>0</v>
      </c>
      <c r="AU45" s="299">
        <f t="shared" si="7"/>
        <v>0</v>
      </c>
      <c r="AW45" s="313" t="s">
        <v>257</v>
      </c>
      <c r="AX45" s="292">
        <f>(((J$50/J$44)^(1/6))-1)*100</f>
        <v>5.5757128792446098</v>
      </c>
      <c r="AY45" s="321">
        <f>AVERAGE(AO$45:AO$50)</f>
        <v>0.30438710624359999</v>
      </c>
      <c r="AZ45" s="293">
        <f t="shared" si="48"/>
        <v>1.6971751085584379</v>
      </c>
      <c r="BA45" s="292">
        <f>(((J$56/J$50)^(1/6))-1)*100</f>
        <v>7.9748976184265574</v>
      </c>
      <c r="BB45" s="321">
        <f>AVERAGE(AO$51:AO$56)</f>
        <v>0.30955672989654742</v>
      </c>
      <c r="BC45" s="293">
        <f t="shared" si="49"/>
        <v>2.4686832280198892</v>
      </c>
      <c r="BD45" s="279"/>
      <c r="BE45" s="279"/>
      <c r="BF45" s="279"/>
      <c r="BG45" s="279"/>
      <c r="CM45" s="342"/>
      <c r="CN45" s="340"/>
      <c r="CO45" s="340"/>
      <c r="CP45" s="340"/>
      <c r="CQ45" s="340"/>
      <c r="CR45" s="343"/>
      <c r="CS45" s="343"/>
      <c r="CT45" s="343"/>
      <c r="CU45" s="343"/>
      <c r="CV45" s="341"/>
      <c r="CW45" s="345"/>
    </row>
    <row r="46" spans="1:101" x14ac:dyDescent="0.25">
      <c r="A46" s="284">
        <v>1936</v>
      </c>
      <c r="B46" s="344">
        <v>21071.869809823762</v>
      </c>
      <c r="C46" s="298">
        <f t="shared" si="9"/>
        <v>4386.6619182317518</v>
      </c>
      <c r="D46" s="298">
        <f t="shared" si="9"/>
        <v>5262.2734468507588</v>
      </c>
      <c r="E46" s="298">
        <f t="shared" si="9"/>
        <v>1447.0366244634338</v>
      </c>
      <c r="F46" s="298">
        <f t="shared" si="9"/>
        <v>185.75111618680663</v>
      </c>
      <c r="G46" s="298">
        <f t="shared" si="9"/>
        <v>673.66412982190627</v>
      </c>
      <c r="H46" s="298">
        <f t="shared" si="9"/>
        <v>2955.821576378612</v>
      </c>
      <c r="I46" s="298">
        <f t="shared" si="9"/>
        <v>11422.934444741251</v>
      </c>
      <c r="J46" s="298">
        <f t="shared" si="9"/>
        <v>6274.0349761625475</v>
      </c>
      <c r="K46" s="298">
        <f t="shared" si="9"/>
        <v>492.4682181192448</v>
      </c>
      <c r="L46" s="298">
        <f t="shared" si="47"/>
        <v>4656.4312504594582</v>
      </c>
      <c r="M46" s="298">
        <v>0</v>
      </c>
      <c r="N46" s="299">
        <f t="shared" si="2"/>
        <v>0</v>
      </c>
      <c r="O46" s="299">
        <f t="shared" si="3"/>
        <v>0</v>
      </c>
      <c r="P46" s="299">
        <f t="shared" si="4"/>
        <v>0</v>
      </c>
      <c r="Q46" s="310"/>
      <c r="R46" s="284">
        <v>1936</v>
      </c>
      <c r="S46" s="295">
        <f t="shared" si="46"/>
        <v>7.9806759939049732</v>
      </c>
      <c r="T46" s="295">
        <f t="shared" si="46"/>
        <v>6.861913890667326</v>
      </c>
      <c r="U46" s="295">
        <f t="shared" si="46"/>
        <v>11.332545054658949</v>
      </c>
      <c r="V46" s="295">
        <f t="shared" si="46"/>
        <v>-0.19263415221812963</v>
      </c>
      <c r="W46" s="295">
        <f t="shared" si="46"/>
        <v>7.6051698184293803</v>
      </c>
      <c r="X46" s="295">
        <f t="shared" si="46"/>
        <v>35.930469089741138</v>
      </c>
      <c r="Y46" s="295">
        <f t="shared" si="46"/>
        <v>13.311543807561122</v>
      </c>
      <c r="Z46" s="295">
        <f t="shared" si="46"/>
        <v>6.9275385478022589</v>
      </c>
      <c r="AA46" s="295">
        <f t="shared" si="46"/>
        <v>3.3243703061140328</v>
      </c>
      <c r="AB46" s="295">
        <f t="shared" si="45"/>
        <v>8.938861778611539</v>
      </c>
      <c r="AC46" s="295">
        <f t="shared" si="45"/>
        <v>11.970008592103799</v>
      </c>
      <c r="AD46" s="301" t="s">
        <v>2</v>
      </c>
      <c r="AE46" s="322"/>
      <c r="AF46" s="284">
        <v>1936</v>
      </c>
      <c r="AG46" s="302">
        <v>1</v>
      </c>
      <c r="AH46" s="302">
        <v>0.20817620637475079</v>
      </c>
      <c r="AI46" s="302">
        <v>0.24972978166358417</v>
      </c>
      <c r="AJ46" s="302">
        <v>6.8671486561141401E-2</v>
      </c>
      <c r="AK46" s="302">
        <v>8.8151226190762138E-3</v>
      </c>
      <c r="AL46" s="302">
        <v>3.1969831623952151E-2</v>
      </c>
      <c r="AM46" s="302">
        <v>0.1402733408594144</v>
      </c>
      <c r="AN46" s="302">
        <v>0.54209401196166507</v>
      </c>
      <c r="AO46" s="302">
        <v>0.29774457761871592</v>
      </c>
      <c r="AP46" s="302">
        <v>2.3370883674008597E-2</v>
      </c>
      <c r="AQ46" s="302">
        <v>0.22097855066894051</v>
      </c>
      <c r="AR46" s="304">
        <v>0</v>
      </c>
      <c r="AS46" s="299">
        <f t="shared" si="5"/>
        <v>0</v>
      </c>
      <c r="AT46" s="299">
        <f t="shared" si="6"/>
        <v>0</v>
      </c>
      <c r="AU46" s="299">
        <f t="shared" si="7"/>
        <v>0</v>
      </c>
      <c r="AW46" s="313" t="s">
        <v>258</v>
      </c>
      <c r="AX46" s="292">
        <f>(((K$50/K$44)^(1/6))-1)*100</f>
        <v>3.7094002683601746</v>
      </c>
      <c r="AY46" s="321">
        <f>AVERAGE(AP$45:AP$50)</f>
        <v>2.4283840032860698E-2</v>
      </c>
      <c r="AZ46" s="293">
        <f t="shared" si="48"/>
        <v>9.0078482734709017E-2</v>
      </c>
      <c r="BA46" s="292">
        <f>(((K$56/K$50)^(1/6))-1)*100</f>
        <v>9.3555191380992664</v>
      </c>
      <c r="BB46" s="321">
        <f>AVERAGE(AP$51:AP$56)</f>
        <v>2.7859850480088513E-2</v>
      </c>
      <c r="BC46" s="293">
        <f t="shared" si="49"/>
        <v>0.26064336435105212</v>
      </c>
      <c r="BD46" s="348"/>
      <c r="BE46" s="348"/>
      <c r="BF46" s="348"/>
      <c r="BG46" s="348"/>
      <c r="CM46" s="342"/>
      <c r="CN46" s="340"/>
      <c r="CO46" s="340"/>
      <c r="CP46" s="340"/>
      <c r="CQ46" s="340"/>
      <c r="CR46" s="343"/>
      <c r="CS46" s="343"/>
      <c r="CT46" s="343"/>
      <c r="CU46" s="343"/>
      <c r="CV46" s="341"/>
      <c r="CW46" s="345"/>
    </row>
    <row r="47" spans="1:101" x14ac:dyDescent="0.25">
      <c r="A47" s="284">
        <v>1937</v>
      </c>
      <c r="B47" s="344">
        <v>21769.298319428741</v>
      </c>
      <c r="C47" s="298">
        <f t="shared" si="9"/>
        <v>4322.8843074153328</v>
      </c>
      <c r="D47" s="298">
        <f t="shared" si="9"/>
        <v>5656.0393555047822</v>
      </c>
      <c r="E47" s="298">
        <f t="shared" si="9"/>
        <v>1654.5496781337927</v>
      </c>
      <c r="F47" s="298">
        <f t="shared" si="9"/>
        <v>198.4042440588702</v>
      </c>
      <c r="G47" s="298">
        <f t="shared" si="9"/>
        <v>769.32257900378249</v>
      </c>
      <c r="H47" s="298">
        <f t="shared" si="9"/>
        <v>3033.762854308337</v>
      </c>
      <c r="I47" s="298">
        <f t="shared" si="9"/>
        <v>11790.374656508626</v>
      </c>
      <c r="J47" s="298">
        <f t="shared" si="9"/>
        <v>6543.7971210130945</v>
      </c>
      <c r="K47" s="298">
        <f t="shared" si="9"/>
        <v>536.50127220000616</v>
      </c>
      <c r="L47" s="298">
        <f t="shared" si="47"/>
        <v>4710.0762632955257</v>
      </c>
      <c r="M47" s="298">
        <v>0</v>
      </c>
      <c r="N47" s="299">
        <f t="shared" si="2"/>
        <v>0</v>
      </c>
      <c r="O47" s="299">
        <f t="shared" si="3"/>
        <v>0</v>
      </c>
      <c r="P47" s="299">
        <f t="shared" si="4"/>
        <v>0</v>
      </c>
      <c r="Q47" s="310"/>
      <c r="R47" s="284">
        <v>1937</v>
      </c>
      <c r="S47" s="295">
        <f t="shared" si="46"/>
        <v>3.3097609082599622</v>
      </c>
      <c r="T47" s="295">
        <f t="shared" si="46"/>
        <v>-1.4538984769112862</v>
      </c>
      <c r="U47" s="295">
        <f t="shared" si="46"/>
        <v>7.4828097139207905</v>
      </c>
      <c r="V47" s="295">
        <f t="shared" si="46"/>
        <v>14.340552973032427</v>
      </c>
      <c r="W47" s="295">
        <f t="shared" si="46"/>
        <v>6.8118717840373932</v>
      </c>
      <c r="X47" s="295">
        <f t="shared" si="46"/>
        <v>14.199724305814687</v>
      </c>
      <c r="Y47" s="295">
        <f t="shared" si="46"/>
        <v>2.6368735701975732</v>
      </c>
      <c r="Z47" s="295">
        <f t="shared" si="46"/>
        <v>3.2166884397776707</v>
      </c>
      <c r="AA47" s="295">
        <f t="shared" si="46"/>
        <v>4.2996595631914047</v>
      </c>
      <c r="AB47" s="295">
        <f t="shared" si="45"/>
        <v>8.9412986383010207</v>
      </c>
      <c r="AC47" s="295">
        <f t="shared" si="45"/>
        <v>1.1520628127125176</v>
      </c>
      <c r="AD47" s="301" t="s">
        <v>2</v>
      </c>
      <c r="AE47" s="322"/>
      <c r="AF47" s="284">
        <v>1937</v>
      </c>
      <c r="AG47" s="302">
        <v>1</v>
      </c>
      <c r="AH47" s="302">
        <v>0.19857710818162796</v>
      </c>
      <c r="AI47" s="302">
        <v>0.25981725605077771</v>
      </c>
      <c r="AJ47" s="302">
        <v>7.6003812978075375E-2</v>
      </c>
      <c r="AK47" s="302">
        <v>9.1139475948013304E-3</v>
      </c>
      <c r="AL47" s="302">
        <v>3.5339796796168423E-2</v>
      </c>
      <c r="AM47" s="302">
        <v>0.13935969868173259</v>
      </c>
      <c r="AN47" s="302">
        <v>0.54160563576759435</v>
      </c>
      <c r="AO47" s="302">
        <v>0.30059752156425101</v>
      </c>
      <c r="AP47" s="302">
        <v>2.4644858292064819E-2</v>
      </c>
      <c r="AQ47" s="302">
        <v>0.2163632559112785</v>
      </c>
      <c r="AR47" s="304">
        <v>0</v>
      </c>
      <c r="AS47" s="299">
        <f t="shared" si="5"/>
        <v>0</v>
      </c>
      <c r="AT47" s="299">
        <f t="shared" si="6"/>
        <v>0</v>
      </c>
      <c r="AU47" s="299">
        <f t="shared" si="7"/>
        <v>0</v>
      </c>
      <c r="AW47" s="313" t="s">
        <v>259</v>
      </c>
      <c r="AX47" s="292">
        <f>(((L$50/L$44)^(1/6))-1)*100</f>
        <v>5.1184921137665595</v>
      </c>
      <c r="AY47" s="321">
        <f>AVERAGE(AQ$45:AQ$50)</f>
        <v>0.21701200586631544</v>
      </c>
      <c r="AZ47" s="293">
        <f t="shared" si="48"/>
        <v>1.1107742406193979</v>
      </c>
      <c r="BA47" s="292">
        <f>(((L$56/L$50)^(1/6))-1)*100</f>
        <v>4.2232625960449077</v>
      </c>
      <c r="BB47" s="321">
        <f>AVERAGE(AQ$51:AQ$56)</f>
        <v>0.22493798333038997</v>
      </c>
      <c r="BC47" s="293">
        <f t="shared" si="49"/>
        <v>0.94997217142900892</v>
      </c>
      <c r="BD47" s="348"/>
      <c r="BE47" s="348"/>
      <c r="BF47" s="348"/>
      <c r="BG47" s="348"/>
      <c r="CM47" s="342"/>
      <c r="CN47" s="340"/>
      <c r="CO47" s="340"/>
      <c r="CP47" s="340"/>
      <c r="CQ47" s="340"/>
      <c r="CR47" s="343"/>
      <c r="CS47" s="343"/>
      <c r="CT47" s="343"/>
      <c r="CU47" s="343"/>
      <c r="CV47" s="341"/>
      <c r="CW47" s="345"/>
    </row>
    <row r="48" spans="1:101" x14ac:dyDescent="0.25">
      <c r="A48" s="284">
        <v>1938</v>
      </c>
      <c r="B48" s="344">
        <v>22122.067391147539</v>
      </c>
      <c r="C48" s="298">
        <f t="shared" si="9"/>
        <v>4456.5023194622054</v>
      </c>
      <c r="D48" s="298">
        <f t="shared" si="9"/>
        <v>5801.2980790091779</v>
      </c>
      <c r="E48" s="298">
        <f t="shared" si="9"/>
        <v>1638.3529821804839</v>
      </c>
      <c r="F48" s="298">
        <f t="shared" si="9"/>
        <v>200.42872441874314</v>
      </c>
      <c r="G48" s="298">
        <f t="shared" si="9"/>
        <v>798.17196567767155</v>
      </c>
      <c r="H48" s="298">
        <f t="shared" si="9"/>
        <v>3164.3444067322785</v>
      </c>
      <c r="I48" s="298">
        <f t="shared" si="9"/>
        <v>11864.266992676157</v>
      </c>
      <c r="J48" s="298">
        <f t="shared" si="9"/>
        <v>6581.7553847003437</v>
      </c>
      <c r="K48" s="298">
        <f t="shared" si="9"/>
        <v>541.05632930211209</v>
      </c>
      <c r="L48" s="298">
        <f t="shared" si="47"/>
        <v>4741.4552786737013</v>
      </c>
      <c r="M48" s="298">
        <v>0</v>
      </c>
      <c r="N48" s="299">
        <f t="shared" si="2"/>
        <v>0</v>
      </c>
      <c r="O48" s="299">
        <f t="shared" si="3"/>
        <v>0</v>
      </c>
      <c r="P48" s="299">
        <f t="shared" si="4"/>
        <v>0</v>
      </c>
      <c r="Q48" s="310"/>
      <c r="R48" s="284">
        <v>1938</v>
      </c>
      <c r="S48" s="295">
        <f t="shared" si="46"/>
        <v>1.6204889406286282</v>
      </c>
      <c r="T48" s="295">
        <f t="shared" si="46"/>
        <v>3.0909458256300981</v>
      </c>
      <c r="U48" s="295">
        <f t="shared" si="46"/>
        <v>2.5682056713947965</v>
      </c>
      <c r="V48" s="295">
        <f t="shared" si="46"/>
        <v>-0.97891868508762636</v>
      </c>
      <c r="W48" s="295">
        <f t="shared" si="46"/>
        <v>1.0203815797772187</v>
      </c>
      <c r="X48" s="295">
        <f t="shared" si="46"/>
        <v>3.7499726982206827</v>
      </c>
      <c r="Y48" s="295">
        <f t="shared" si="46"/>
        <v>4.3042768566599943</v>
      </c>
      <c r="Z48" s="295">
        <f t="shared" si="46"/>
        <v>0.6267174565715905</v>
      </c>
      <c r="AA48" s="295">
        <f t="shared" si="46"/>
        <v>0.58006480007395389</v>
      </c>
      <c r="AB48" s="295">
        <f t="shared" si="45"/>
        <v>0.84903006537657699</v>
      </c>
      <c r="AC48" s="295">
        <f t="shared" si="45"/>
        <v>0.6662103461615887</v>
      </c>
      <c r="AD48" s="301" t="s">
        <v>2</v>
      </c>
      <c r="AE48" s="322"/>
      <c r="AF48" s="284">
        <v>1938</v>
      </c>
      <c r="AG48" s="302">
        <v>1</v>
      </c>
      <c r="AH48" s="302">
        <v>0.20145053537109911</v>
      </c>
      <c r="AI48" s="302">
        <v>0.26224032213782378</v>
      </c>
      <c r="AJ48" s="302">
        <v>7.4059668710533544E-2</v>
      </c>
      <c r="AK48" s="302">
        <v>9.0601262926695344E-3</v>
      </c>
      <c r="AL48" s="302">
        <v>3.6080351423080442E-2</v>
      </c>
      <c r="AM48" s="302">
        <v>0.14304017571154024</v>
      </c>
      <c r="AN48" s="302">
        <v>0.5363091424910772</v>
      </c>
      <c r="AO48" s="302">
        <v>0.29751990482291574</v>
      </c>
      <c r="AP48" s="302">
        <v>2.4457765168847807E-2</v>
      </c>
      <c r="AQ48" s="302">
        <v>0.21433147249931361</v>
      </c>
      <c r="AR48" s="304">
        <v>0</v>
      </c>
      <c r="AS48" s="299">
        <f t="shared" si="5"/>
        <v>0</v>
      </c>
      <c r="AT48" s="299">
        <f t="shared" si="6"/>
        <v>0</v>
      </c>
      <c r="AU48" s="299">
        <f t="shared" si="7"/>
        <v>0</v>
      </c>
      <c r="AW48" s="315" t="s">
        <v>131</v>
      </c>
      <c r="AX48" s="318" t="s">
        <v>2</v>
      </c>
      <c r="AY48" s="318" t="s">
        <v>2</v>
      </c>
      <c r="AZ48" s="318" t="s">
        <v>2</v>
      </c>
      <c r="BA48" s="318" t="s">
        <v>2</v>
      </c>
      <c r="BB48" s="318" t="s">
        <v>2</v>
      </c>
      <c r="BC48" s="318" t="s">
        <v>2</v>
      </c>
      <c r="BD48" s="279"/>
      <c r="BE48" s="279"/>
      <c r="BF48" s="279"/>
      <c r="BG48" s="279"/>
      <c r="CM48" s="342"/>
      <c r="CN48" s="340"/>
      <c r="CO48" s="340"/>
      <c r="CP48" s="340"/>
      <c r="CQ48" s="340"/>
      <c r="CR48" s="343"/>
      <c r="CS48" s="343"/>
      <c r="CT48" s="343"/>
      <c r="CU48" s="343"/>
      <c r="CV48" s="341"/>
      <c r="CW48" s="345"/>
    </row>
    <row r="49" spans="1:101" ht="15.6" customHeight="1" x14ac:dyDescent="0.25">
      <c r="A49" s="284">
        <v>1939</v>
      </c>
      <c r="B49" s="344">
        <v>23311.480353264564</v>
      </c>
      <c r="C49" s="298">
        <f t="shared" si="9"/>
        <v>4819.3997985970991</v>
      </c>
      <c r="D49" s="298">
        <f t="shared" si="9"/>
        <v>5640.3477584085358</v>
      </c>
      <c r="E49" s="298">
        <f t="shared" si="9"/>
        <v>1560.9146165588588</v>
      </c>
      <c r="F49" s="298">
        <f t="shared" si="9"/>
        <v>174.61593473177894</v>
      </c>
      <c r="G49" s="298">
        <f t="shared" si="9"/>
        <v>487.40621781653084</v>
      </c>
      <c r="H49" s="298">
        <f t="shared" si="9"/>
        <v>3417.4109893013665</v>
      </c>
      <c r="I49" s="298">
        <f t="shared" si="9"/>
        <v>12851.73279625893</v>
      </c>
      <c r="J49" s="298">
        <f t="shared" si="9"/>
        <v>7228.0874316073487</v>
      </c>
      <c r="K49" s="298">
        <f t="shared" si="9"/>
        <v>574.46111861034512</v>
      </c>
      <c r="L49" s="298">
        <f t="shared" si="47"/>
        <v>5049.1842460412372</v>
      </c>
      <c r="M49" s="298">
        <v>0</v>
      </c>
      <c r="N49" s="299">
        <f t="shared" si="2"/>
        <v>0</v>
      </c>
      <c r="O49" s="299">
        <f t="shared" si="3"/>
        <v>0</v>
      </c>
      <c r="P49" s="299">
        <f t="shared" si="4"/>
        <v>0</v>
      </c>
      <c r="Q49" s="310"/>
      <c r="R49" s="284">
        <v>1939</v>
      </c>
      <c r="S49" s="295">
        <f t="shared" si="46"/>
        <v>5.3765904473873194</v>
      </c>
      <c r="T49" s="295">
        <f t="shared" si="46"/>
        <v>8.1431008697127041</v>
      </c>
      <c r="U49" s="295">
        <f t="shared" si="46"/>
        <v>-2.7743846016636931</v>
      </c>
      <c r="V49" s="295">
        <f t="shared" si="46"/>
        <v>-4.7265983865431904</v>
      </c>
      <c r="W49" s="295">
        <f t="shared" si="46"/>
        <v>-12.878787589864205</v>
      </c>
      <c r="X49" s="295">
        <f t="shared" si="46"/>
        <v>-38.9346859103591</v>
      </c>
      <c r="Y49" s="295">
        <f t="shared" si="46"/>
        <v>7.997441177094311</v>
      </c>
      <c r="Z49" s="295">
        <f t="shared" si="46"/>
        <v>8.3230241210210174</v>
      </c>
      <c r="AA49" s="295">
        <f t="shared" si="46"/>
        <v>9.8200557317799984</v>
      </c>
      <c r="AB49" s="295">
        <f t="shared" si="45"/>
        <v>6.1739947393870453</v>
      </c>
      <c r="AC49" s="295">
        <f t="shared" si="45"/>
        <v>6.4901796870604489</v>
      </c>
      <c r="AD49" s="301" t="s">
        <v>2</v>
      </c>
      <c r="AE49" s="322"/>
      <c r="AF49" s="284">
        <v>1939</v>
      </c>
      <c r="AG49" s="302">
        <v>1</v>
      </c>
      <c r="AH49" s="302">
        <v>0.20673932867254333</v>
      </c>
      <c r="AI49" s="302">
        <v>0.2419557948673412</v>
      </c>
      <c r="AJ49" s="302">
        <v>6.6959051630552782E-2</v>
      </c>
      <c r="AK49" s="302">
        <v>7.4905553866863516E-3</v>
      </c>
      <c r="AL49" s="302">
        <v>2.0908419818489732E-2</v>
      </c>
      <c r="AM49" s="302">
        <v>0.14659776803161231</v>
      </c>
      <c r="AN49" s="302">
        <v>0.5513048764601155</v>
      </c>
      <c r="AO49" s="302">
        <v>0.31006556949932695</v>
      </c>
      <c r="AP49" s="302">
        <v>2.4642841634460896E-2</v>
      </c>
      <c r="AQ49" s="302">
        <v>0.21659646532632768</v>
      </c>
      <c r="AR49" s="304">
        <v>0</v>
      </c>
      <c r="AS49" s="299">
        <f t="shared" si="5"/>
        <v>0</v>
      </c>
      <c r="AT49" s="299">
        <f t="shared" si="6"/>
        <v>0</v>
      </c>
      <c r="AU49" s="299">
        <f t="shared" si="7"/>
        <v>0</v>
      </c>
      <c r="AW49" s="278"/>
      <c r="AX49" s="309"/>
      <c r="AY49" s="319">
        <f>AY38+AY39+AY44</f>
        <v>1</v>
      </c>
      <c r="AZ49" s="319">
        <f>AZ38+AZ39+AZ44</f>
        <v>4.5230707989098287</v>
      </c>
      <c r="BA49" s="309"/>
      <c r="BB49" s="319">
        <f>BB38+BB39+BB44</f>
        <v>0.99999999999999989</v>
      </c>
      <c r="BC49" s="319">
        <f>BC38+BC39+BC44</f>
        <v>6.1201825987110485</v>
      </c>
      <c r="BD49" s="277"/>
      <c r="BE49" s="273"/>
      <c r="BF49" s="277"/>
      <c r="BG49" s="277"/>
      <c r="CM49" s="342"/>
      <c r="CN49" s="340"/>
      <c r="CO49" s="340"/>
      <c r="CP49" s="340"/>
      <c r="CQ49" s="340"/>
      <c r="CR49" s="343"/>
      <c r="CS49" s="343"/>
      <c r="CT49" s="343"/>
      <c r="CU49" s="343"/>
      <c r="CV49" s="341"/>
      <c r="CW49" s="345"/>
    </row>
    <row r="50" spans="1:101" x14ac:dyDescent="0.25">
      <c r="A50" s="284">
        <v>1940</v>
      </c>
      <c r="B50" s="344">
        <v>23633.162495291668</v>
      </c>
      <c r="C50" s="298">
        <f t="shared" si="9"/>
        <v>4584.1036712110308</v>
      </c>
      <c r="D50" s="298">
        <f t="shared" si="9"/>
        <v>5924.3605467069792</v>
      </c>
      <c r="E50" s="298">
        <f t="shared" si="9"/>
        <v>1512.8503779672928</v>
      </c>
      <c r="F50" s="298">
        <f t="shared" si="9"/>
        <v>179.17331341599919</v>
      </c>
      <c r="G50" s="298">
        <f t="shared" si="9"/>
        <v>591.67684571554537</v>
      </c>
      <c r="H50" s="298">
        <f t="shared" si="9"/>
        <v>3640.660009608142</v>
      </c>
      <c r="I50" s="298">
        <f t="shared" si="9"/>
        <v>13124.69827737366</v>
      </c>
      <c r="J50" s="298">
        <f t="shared" si="9"/>
        <v>7308.1454022983407</v>
      </c>
      <c r="K50" s="298">
        <f t="shared" si="9"/>
        <v>600.78735317737585</v>
      </c>
      <c r="L50" s="298">
        <f t="shared" si="47"/>
        <v>5215.7655218979426</v>
      </c>
      <c r="M50" s="298">
        <v>0</v>
      </c>
      <c r="N50" s="299">
        <f t="shared" si="2"/>
        <v>0</v>
      </c>
      <c r="O50" s="299">
        <f t="shared" si="3"/>
        <v>0</v>
      </c>
      <c r="P50" s="299">
        <f t="shared" si="4"/>
        <v>0</v>
      </c>
      <c r="Q50" s="310"/>
      <c r="R50" s="284">
        <v>1940</v>
      </c>
      <c r="S50" s="295">
        <f t="shared" si="46"/>
        <v>1.3799301337894532</v>
      </c>
      <c r="T50" s="295">
        <f t="shared" si="46"/>
        <v>-4.8822703494024626</v>
      </c>
      <c r="U50" s="295">
        <f t="shared" si="46"/>
        <v>5.035377257989837</v>
      </c>
      <c r="V50" s="295">
        <f t="shared" si="46"/>
        <v>-3.0792356021065892</v>
      </c>
      <c r="W50" s="295">
        <f t="shared" si="46"/>
        <v>2.6099443279450352</v>
      </c>
      <c r="X50" s="295">
        <f t="shared" si="46"/>
        <v>21.392962192013719</v>
      </c>
      <c r="Y50" s="295">
        <f t="shared" si="46"/>
        <v>6.5326945165707251</v>
      </c>
      <c r="Z50" s="295">
        <f t="shared" si="46"/>
        <v>2.1239585777428349</v>
      </c>
      <c r="AA50" s="295">
        <f t="shared" si="46"/>
        <v>1.1075954939464339</v>
      </c>
      <c r="AB50" s="295">
        <f t="shared" si="45"/>
        <v>4.5827704807447134</v>
      </c>
      <c r="AC50" s="295">
        <f t="shared" si="45"/>
        <v>3.2991720590769047</v>
      </c>
      <c r="AD50" s="301" t="s">
        <v>2</v>
      </c>
      <c r="AE50" s="322"/>
      <c r="AF50" s="284">
        <v>1940</v>
      </c>
      <c r="AG50" s="302">
        <v>1</v>
      </c>
      <c r="AH50" s="302">
        <v>0.19396911742659501</v>
      </c>
      <c r="AI50" s="302">
        <v>0.25067997344355686</v>
      </c>
      <c r="AJ50" s="302">
        <v>6.4013877883194487E-2</v>
      </c>
      <c r="AK50" s="302">
        <v>7.5814361895787377E-3</v>
      </c>
      <c r="AL50" s="302">
        <v>2.5035872614738826E-2</v>
      </c>
      <c r="AM50" s="302">
        <v>0.1540487867560448</v>
      </c>
      <c r="AN50" s="302">
        <v>0.55535090912984819</v>
      </c>
      <c r="AO50" s="302">
        <v>0.30923264729188532</v>
      </c>
      <c r="AP50" s="302">
        <v>2.5421369370141136E-2</v>
      </c>
      <c r="AQ50" s="302">
        <v>0.22069689246782173</v>
      </c>
      <c r="AR50" s="304">
        <v>0</v>
      </c>
      <c r="AS50" s="299">
        <f t="shared" si="5"/>
        <v>0</v>
      </c>
      <c r="AT50" s="299">
        <f t="shared" si="6"/>
        <v>0</v>
      </c>
      <c r="AU50" s="299">
        <f t="shared" si="7"/>
        <v>0</v>
      </c>
      <c r="AW50" s="279"/>
      <c r="AX50" s="279"/>
      <c r="AY50" s="279"/>
      <c r="AZ50" s="279"/>
      <c r="BA50" s="279"/>
      <c r="BB50" s="279"/>
      <c r="BC50" s="279"/>
      <c r="BD50" s="277"/>
      <c r="BE50" s="273"/>
      <c r="BF50" s="277"/>
      <c r="BG50" s="277"/>
      <c r="CM50" s="342"/>
      <c r="CN50" s="340"/>
      <c r="CO50" s="340"/>
      <c r="CP50" s="340"/>
      <c r="CQ50" s="340"/>
      <c r="CR50" s="343"/>
      <c r="CS50" s="343"/>
      <c r="CT50" s="343"/>
      <c r="CU50" s="343"/>
      <c r="CV50" s="341"/>
      <c r="CW50" s="341"/>
    </row>
    <row r="51" spans="1:101" x14ac:dyDescent="0.25">
      <c r="A51" s="284">
        <v>1941</v>
      </c>
      <c r="B51" s="344">
        <v>25934.946898115861</v>
      </c>
      <c r="C51" s="298">
        <f t="shared" si="9"/>
        <v>5232.9465853441552</v>
      </c>
      <c r="D51" s="298">
        <f t="shared" si="9"/>
        <v>6269.0082605738189</v>
      </c>
      <c r="E51" s="298">
        <f t="shared" si="9"/>
        <v>1506.7687382309268</v>
      </c>
      <c r="F51" s="298">
        <f t="shared" si="9"/>
        <v>178.66622928972694</v>
      </c>
      <c r="G51" s="298">
        <f t="shared" si="9"/>
        <v>611.41304527475961</v>
      </c>
      <c r="H51" s="298">
        <f t="shared" si="9"/>
        <v>3972.1602477784054</v>
      </c>
      <c r="I51" s="298">
        <f t="shared" si="9"/>
        <v>14432.992052197887</v>
      </c>
      <c r="J51" s="298">
        <f t="shared" si="9"/>
        <v>8194.3519892370532</v>
      </c>
      <c r="K51" s="298">
        <f t="shared" si="9"/>
        <v>646.33647252969206</v>
      </c>
      <c r="L51" s="298">
        <f t="shared" si="47"/>
        <v>5592.3035904311419</v>
      </c>
      <c r="M51" s="298">
        <v>0</v>
      </c>
      <c r="N51" s="299">
        <f t="shared" si="2"/>
        <v>0</v>
      </c>
      <c r="O51" s="299">
        <f t="shared" si="3"/>
        <v>0</v>
      </c>
      <c r="P51" s="299">
        <f t="shared" si="4"/>
        <v>0</v>
      </c>
      <c r="Q51" s="310"/>
      <c r="R51" s="284">
        <v>1941</v>
      </c>
      <c r="S51" s="295">
        <f t="shared" si="46"/>
        <v>9.7396376946283336</v>
      </c>
      <c r="T51" s="295">
        <f t="shared" si="46"/>
        <v>14.154193724020047</v>
      </c>
      <c r="U51" s="295">
        <f t="shared" si="46"/>
        <v>5.8174669004304569</v>
      </c>
      <c r="V51" s="295">
        <f t="shared" si="46"/>
        <v>-0.40199875843224264</v>
      </c>
      <c r="W51" s="295">
        <f t="shared" si="46"/>
        <v>-0.28301319912241718</v>
      </c>
      <c r="X51" s="295">
        <f t="shared" si="46"/>
        <v>3.3356383137396861</v>
      </c>
      <c r="Y51" s="295">
        <f t="shared" si="46"/>
        <v>9.1054983792882016</v>
      </c>
      <c r="Z51" s="295">
        <f t="shared" si="46"/>
        <v>9.9681817225441449</v>
      </c>
      <c r="AA51" s="295">
        <f t="shared" si="46"/>
        <v>12.126285646424172</v>
      </c>
      <c r="AB51" s="295">
        <f t="shared" si="45"/>
        <v>7.5815709354434935</v>
      </c>
      <c r="AC51" s="295">
        <f t="shared" si="45"/>
        <v>7.2192292186513463</v>
      </c>
      <c r="AD51" s="301" t="s">
        <v>2</v>
      </c>
      <c r="AE51" s="322"/>
      <c r="AF51" s="284">
        <v>1941</v>
      </c>
      <c r="AG51" s="302">
        <v>1</v>
      </c>
      <c r="AH51" s="302">
        <v>0.20177201850080989</v>
      </c>
      <c r="AI51" s="302">
        <v>0.24172049725805508</v>
      </c>
      <c r="AJ51" s="302">
        <v>5.8098007454967703E-2</v>
      </c>
      <c r="AK51" s="302">
        <v>6.8890146562323139E-3</v>
      </c>
      <c r="AL51" s="302">
        <v>2.3574871684783668E-2</v>
      </c>
      <c r="AM51" s="302">
        <v>0.15315860346207139</v>
      </c>
      <c r="AN51" s="302">
        <v>0.55650748424113505</v>
      </c>
      <c r="AO51" s="302">
        <v>0.31595792431841691</v>
      </c>
      <c r="AP51" s="302">
        <v>2.4921449620421147E-2</v>
      </c>
      <c r="AQ51" s="302">
        <v>0.21562811030229698</v>
      </c>
      <c r="AR51" s="304">
        <v>0</v>
      </c>
      <c r="AS51" s="299">
        <f t="shared" si="5"/>
        <v>0</v>
      </c>
      <c r="AT51" s="299">
        <f t="shared" si="6"/>
        <v>0</v>
      </c>
      <c r="AU51" s="299">
        <f t="shared" si="7"/>
        <v>0</v>
      </c>
      <c r="AW51" s="349"/>
      <c r="AX51" s="350"/>
      <c r="AY51" s="350"/>
      <c r="AZ51" s="350"/>
      <c r="BA51" s="350"/>
      <c r="BB51" s="350"/>
      <c r="BC51" s="350"/>
      <c r="BD51" s="277"/>
      <c r="BE51" s="273"/>
      <c r="BF51" s="277"/>
      <c r="BG51" s="277"/>
      <c r="CM51" s="279"/>
      <c r="CN51" s="279"/>
      <c r="CO51" s="279"/>
      <c r="CP51" s="279"/>
      <c r="CQ51" s="279"/>
    </row>
    <row r="52" spans="1:101" x14ac:dyDescent="0.25">
      <c r="A52" s="284">
        <v>1942</v>
      </c>
      <c r="B52" s="344">
        <v>27389.950368251059</v>
      </c>
      <c r="C52" s="298">
        <f t="shared" si="9"/>
        <v>5714.7595832641491</v>
      </c>
      <c r="D52" s="298">
        <f t="shared" si="9"/>
        <v>6702.7332531367583</v>
      </c>
      <c r="E52" s="298">
        <f t="shared" si="9"/>
        <v>1583.1873152466794</v>
      </c>
      <c r="F52" s="298">
        <f t="shared" si="9"/>
        <v>185.75119715330285</v>
      </c>
      <c r="G52" s="298">
        <f t="shared" si="9"/>
        <v>651.39452516703216</v>
      </c>
      <c r="H52" s="298">
        <f t="shared" si="9"/>
        <v>4282.4002155697426</v>
      </c>
      <c r="I52" s="298">
        <f t="shared" si="9"/>
        <v>14972.457531850152</v>
      </c>
      <c r="J52" s="298">
        <f t="shared" si="9"/>
        <v>6134.8508465808836</v>
      </c>
      <c r="K52" s="298">
        <f t="shared" si="9"/>
        <v>711.11834332531487</v>
      </c>
      <c r="L52" s="298">
        <f t="shared" si="47"/>
        <v>8126.4883419439529</v>
      </c>
      <c r="M52" s="298">
        <v>0</v>
      </c>
      <c r="N52" s="299">
        <f t="shared" si="2"/>
        <v>0</v>
      </c>
      <c r="O52" s="299">
        <f t="shared" si="3"/>
        <v>0</v>
      </c>
      <c r="P52" s="299">
        <f t="shared" si="4"/>
        <v>0</v>
      </c>
      <c r="Q52" s="310"/>
      <c r="R52" s="284">
        <v>1942</v>
      </c>
      <c r="S52" s="295">
        <f t="shared" si="46"/>
        <v>5.6102041614008558</v>
      </c>
      <c r="T52" s="295">
        <f t="shared" si="46"/>
        <v>9.207298222179471</v>
      </c>
      <c r="U52" s="295">
        <f t="shared" si="46"/>
        <v>6.9185583195138234</v>
      </c>
      <c r="V52" s="295">
        <f t="shared" si="46"/>
        <v>5.0716858584068047</v>
      </c>
      <c r="W52" s="295">
        <f t="shared" si="46"/>
        <v>3.9654767953303915</v>
      </c>
      <c r="X52" s="295">
        <f t="shared" si="46"/>
        <v>6.5391931364999767</v>
      </c>
      <c r="Y52" s="295">
        <f t="shared" si="46"/>
        <v>7.8103588082794939</v>
      </c>
      <c r="Z52" s="295">
        <f t="shared" si="46"/>
        <v>3.737724497465611</v>
      </c>
      <c r="AA52" s="295">
        <f t="shared" si="46"/>
        <v>-25.133178869558449</v>
      </c>
      <c r="AB52" s="295">
        <f t="shared" si="45"/>
        <v>10.022932876133916</v>
      </c>
      <c r="AC52" s="295">
        <f t="shared" si="45"/>
        <v>45.315579001272297</v>
      </c>
      <c r="AD52" s="301" t="s">
        <v>2</v>
      </c>
      <c r="AE52" s="322"/>
      <c r="AF52" s="284">
        <v>1942</v>
      </c>
      <c r="AG52" s="302">
        <v>1</v>
      </c>
      <c r="AH52" s="302">
        <v>0.20864439352502032</v>
      </c>
      <c r="AI52" s="302">
        <v>0.24471505654519923</v>
      </c>
      <c r="AJ52" s="302">
        <v>5.7801759183975163E-2</v>
      </c>
      <c r="AK52" s="302">
        <v>6.7817281395520729E-3</v>
      </c>
      <c r="AL52" s="302">
        <v>2.3782245546603593E-2</v>
      </c>
      <c r="AM52" s="302">
        <v>0.15634932367506837</v>
      </c>
      <c r="AN52" s="302">
        <v>0.54664054992978051</v>
      </c>
      <c r="AO52" s="302">
        <v>0.22398181683790377</v>
      </c>
      <c r="AP52" s="302">
        <v>2.5962746692290636E-2</v>
      </c>
      <c r="AQ52" s="302">
        <v>0.29669598639958605</v>
      </c>
      <c r="AR52" s="304">
        <v>0</v>
      </c>
      <c r="AS52" s="299">
        <f t="shared" si="5"/>
        <v>0</v>
      </c>
      <c r="AT52" s="299">
        <f t="shared" si="6"/>
        <v>0</v>
      </c>
      <c r="AU52" s="299">
        <f t="shared" si="7"/>
        <v>0</v>
      </c>
      <c r="AW52" s="433" t="s">
        <v>263</v>
      </c>
      <c r="AX52" s="436" t="s">
        <v>291</v>
      </c>
      <c r="AY52" s="436"/>
      <c r="AZ52" s="436"/>
      <c r="BA52" s="436" t="s">
        <v>292</v>
      </c>
      <c r="BB52" s="436"/>
      <c r="BC52" s="436"/>
      <c r="BD52" s="279"/>
      <c r="BE52" s="279"/>
      <c r="BF52" s="279"/>
      <c r="BG52" s="279"/>
      <c r="CM52" s="279"/>
      <c r="CN52" s="279"/>
      <c r="CO52" s="279"/>
      <c r="CP52" s="279"/>
      <c r="CQ52" s="279"/>
    </row>
    <row r="53" spans="1:101" x14ac:dyDescent="0.25">
      <c r="A53" s="284">
        <v>1943</v>
      </c>
      <c r="B53" s="344">
        <v>28404.330400147453</v>
      </c>
      <c r="C53" s="298">
        <f t="shared" si="9"/>
        <v>5473.8566157803762</v>
      </c>
      <c r="D53" s="298">
        <f t="shared" si="9"/>
        <v>7041.8647337357716</v>
      </c>
      <c r="E53" s="298">
        <f t="shared" si="9"/>
        <v>1627.7321198658983</v>
      </c>
      <c r="F53" s="298">
        <f t="shared" si="9"/>
        <v>193.84993840442755</v>
      </c>
      <c r="G53" s="298">
        <f t="shared" si="9"/>
        <v>692.89964928371114</v>
      </c>
      <c r="H53" s="298">
        <f t="shared" si="9"/>
        <v>4527.3830261817347</v>
      </c>
      <c r="I53" s="298">
        <f t="shared" si="9"/>
        <v>15888.609050631307</v>
      </c>
      <c r="J53" s="298">
        <f t="shared" si="9"/>
        <v>9078.5544260057886</v>
      </c>
      <c r="K53" s="298">
        <f t="shared" si="9"/>
        <v>810.32311066707189</v>
      </c>
      <c r="L53" s="298">
        <f t="shared" si="47"/>
        <v>5999.7315139584452</v>
      </c>
      <c r="M53" s="298">
        <v>0</v>
      </c>
      <c r="N53" s="299">
        <f t="shared" si="2"/>
        <v>0</v>
      </c>
      <c r="O53" s="299">
        <f t="shared" si="3"/>
        <v>0</v>
      </c>
      <c r="P53" s="299">
        <f t="shared" si="4"/>
        <v>0</v>
      </c>
      <c r="Q53" s="310"/>
      <c r="R53" s="284">
        <v>1943</v>
      </c>
      <c r="S53" s="295">
        <f t="shared" si="46"/>
        <v>3.7034752464254472</v>
      </c>
      <c r="T53" s="295">
        <f t="shared" si="46"/>
        <v>-4.2154523558482593</v>
      </c>
      <c r="U53" s="295">
        <f t="shared" si="46"/>
        <v>5.0595998347436222</v>
      </c>
      <c r="V53" s="295">
        <f t="shared" si="46"/>
        <v>2.8136155583256661</v>
      </c>
      <c r="W53" s="295">
        <f t="shared" si="46"/>
        <v>4.3599941078391602</v>
      </c>
      <c r="X53" s="295">
        <f t="shared" si="46"/>
        <v>6.371733644220634</v>
      </c>
      <c r="Y53" s="295">
        <f t="shared" si="46"/>
        <v>5.7206892929179132</v>
      </c>
      <c r="Z53" s="295">
        <f t="shared" si="46"/>
        <v>6.1189121213553133</v>
      </c>
      <c r="AA53" s="295">
        <f t="shared" si="46"/>
        <v>47.983294998369999</v>
      </c>
      <c r="AB53" s="295">
        <f t="shared" si="45"/>
        <v>13.950528526357232</v>
      </c>
      <c r="AC53" s="295">
        <f t="shared" si="45"/>
        <v>-26.170674693624953</v>
      </c>
      <c r="AD53" s="301" t="s">
        <v>2</v>
      </c>
      <c r="AE53" s="322"/>
      <c r="AF53" s="284">
        <v>1943</v>
      </c>
      <c r="AG53" s="302">
        <v>1</v>
      </c>
      <c r="AH53" s="302">
        <v>0.19271204561653599</v>
      </c>
      <c r="AI53" s="302">
        <v>0.24791518175338559</v>
      </c>
      <c r="AJ53" s="302">
        <v>5.7305773342836777E-2</v>
      </c>
      <c r="AK53" s="302">
        <v>6.8246614397719169E-3</v>
      </c>
      <c r="AL53" s="302">
        <v>2.4394155381325732E-2</v>
      </c>
      <c r="AM53" s="302">
        <v>0.15939059158945118</v>
      </c>
      <c r="AN53" s="302">
        <v>0.55937277263007845</v>
      </c>
      <c r="AO53" s="302">
        <v>0.31961867426942264</v>
      </c>
      <c r="AP53" s="302">
        <v>2.8528153955808981E-2</v>
      </c>
      <c r="AQ53" s="302">
        <v>0.21122594440484677</v>
      </c>
      <c r="AR53" s="304">
        <v>0</v>
      </c>
      <c r="AS53" s="299">
        <f t="shared" si="5"/>
        <v>0</v>
      </c>
      <c r="AT53" s="299">
        <f t="shared" si="6"/>
        <v>0</v>
      </c>
      <c r="AU53" s="299">
        <f t="shared" si="7"/>
        <v>0</v>
      </c>
      <c r="AW53" s="434"/>
      <c r="AX53" s="282" t="s">
        <v>275</v>
      </c>
      <c r="AY53" s="282" t="s">
        <v>276</v>
      </c>
      <c r="AZ53" s="282" t="s">
        <v>277</v>
      </c>
      <c r="BA53" s="282" t="s">
        <v>275</v>
      </c>
      <c r="BB53" s="282" t="s">
        <v>276</v>
      </c>
      <c r="BC53" s="282" t="s">
        <v>277</v>
      </c>
      <c r="BD53" s="348"/>
      <c r="BE53" s="348"/>
      <c r="BF53" s="348"/>
      <c r="BG53" s="348"/>
    </row>
    <row r="54" spans="1:101" x14ac:dyDescent="0.25">
      <c r="A54" s="284">
        <v>1944</v>
      </c>
      <c r="B54" s="344">
        <v>30723.009873456267</v>
      </c>
      <c r="C54" s="298">
        <f t="shared" si="9"/>
        <v>5768.4411052170653</v>
      </c>
      <c r="D54" s="298">
        <f t="shared" si="9"/>
        <v>7415.9163879652924</v>
      </c>
      <c r="E54" s="298">
        <f t="shared" si="9"/>
        <v>1502.2140212585987</v>
      </c>
      <c r="F54" s="298">
        <f t="shared" si="9"/>
        <v>194.86266785194087</v>
      </c>
      <c r="G54" s="298">
        <f t="shared" si="9"/>
        <v>838.16254016315349</v>
      </c>
      <c r="H54" s="298">
        <f t="shared" si="9"/>
        <v>4880.6771586915993</v>
      </c>
      <c r="I54" s="298">
        <f t="shared" si="9"/>
        <v>17538.65238027391</v>
      </c>
      <c r="J54" s="298">
        <f t="shared" si="9"/>
        <v>10116.662350713232</v>
      </c>
      <c r="K54" s="298">
        <f t="shared" si="9"/>
        <v>867.01233774123307</v>
      </c>
      <c r="L54" s="298">
        <f t="shared" si="47"/>
        <v>6554.9776918194448</v>
      </c>
      <c r="M54" s="298">
        <v>0</v>
      </c>
      <c r="N54" s="299">
        <f t="shared" si="2"/>
        <v>0</v>
      </c>
      <c r="O54" s="299">
        <f t="shared" si="3"/>
        <v>0</v>
      </c>
      <c r="P54" s="299">
        <f t="shared" si="4"/>
        <v>0</v>
      </c>
      <c r="Q54" s="310"/>
      <c r="R54" s="284">
        <v>1944</v>
      </c>
      <c r="S54" s="295">
        <f t="shared" si="46"/>
        <v>8.1631196393095564</v>
      </c>
      <c r="T54" s="295">
        <f t="shared" si="46"/>
        <v>5.3816625117187433</v>
      </c>
      <c r="U54" s="295">
        <f t="shared" si="46"/>
        <v>5.3118267443783118</v>
      </c>
      <c r="V54" s="295">
        <f t="shared" si="46"/>
        <v>-7.7112257646940403</v>
      </c>
      <c r="W54" s="295">
        <f t="shared" si="46"/>
        <v>0.5224295946901325</v>
      </c>
      <c r="X54" s="295">
        <f t="shared" si="46"/>
        <v>20.96449190436287</v>
      </c>
      <c r="Y54" s="295">
        <f t="shared" si="46"/>
        <v>7.8034955396257377</v>
      </c>
      <c r="Z54" s="295">
        <f t="shared" si="46"/>
        <v>10.385070992586609</v>
      </c>
      <c r="AA54" s="295">
        <f t="shared" si="46"/>
        <v>11.43472711617779</v>
      </c>
      <c r="AB54" s="295">
        <f t="shared" si="45"/>
        <v>6.9958793384892637</v>
      </c>
      <c r="AC54" s="295">
        <f t="shared" si="45"/>
        <v>9.2545170824596568</v>
      </c>
      <c r="AD54" s="301" t="s">
        <v>2</v>
      </c>
      <c r="AE54" s="322"/>
      <c r="AF54" s="284">
        <v>1944</v>
      </c>
      <c r="AG54" s="302">
        <v>1</v>
      </c>
      <c r="AH54" s="302">
        <v>0.18775637963130756</v>
      </c>
      <c r="AI54" s="302">
        <v>0.24137987842045436</v>
      </c>
      <c r="AJ54" s="302">
        <v>4.8895405347523103E-2</v>
      </c>
      <c r="AK54" s="302">
        <v>6.3425643729098369E-3</v>
      </c>
      <c r="AL54" s="302">
        <v>2.7281263900100494E-2</v>
      </c>
      <c r="AM54" s="302">
        <v>0.15886064479992093</v>
      </c>
      <c r="AN54" s="302">
        <v>0.57086374194823808</v>
      </c>
      <c r="AO54" s="302">
        <v>0.32928617320966708</v>
      </c>
      <c r="AP54" s="302">
        <v>2.8220292911154677E-2</v>
      </c>
      <c r="AQ54" s="302">
        <v>0.21335727582741634</v>
      </c>
      <c r="AR54" s="304">
        <v>0</v>
      </c>
      <c r="AS54" s="299">
        <f t="shared" si="5"/>
        <v>0</v>
      </c>
      <c r="AT54" s="299">
        <f t="shared" si="6"/>
        <v>0</v>
      </c>
      <c r="AU54" s="299">
        <f t="shared" si="7"/>
        <v>0</v>
      </c>
      <c r="AW54" s="291" t="s">
        <v>278</v>
      </c>
      <c r="AX54" s="292">
        <v>6.1294792126383113</v>
      </c>
      <c r="AY54" s="321">
        <v>1</v>
      </c>
      <c r="AZ54" s="309">
        <v>6.1294792126383113</v>
      </c>
      <c r="BA54" s="292">
        <f>(((B$62/B$56)^(1/6))-1)*100</f>
        <v>5.7499678794982412</v>
      </c>
      <c r="BB54" s="321">
        <f>AVERAGE(AG$57:AG$62)</f>
        <v>1</v>
      </c>
      <c r="BC54" s="309">
        <f>BB54*BA54</f>
        <v>5.7499678794982412</v>
      </c>
      <c r="BD54" s="348"/>
      <c r="BE54" s="348"/>
      <c r="BF54" s="348"/>
      <c r="BG54" s="348"/>
    </row>
    <row r="55" spans="1:101" x14ac:dyDescent="0.25">
      <c r="A55" s="284">
        <v>1945</v>
      </c>
      <c r="B55" s="344">
        <v>31688.05629953758</v>
      </c>
      <c r="C55" s="298">
        <f t="shared" si="9"/>
        <v>5674.2716453826315</v>
      </c>
      <c r="D55" s="298">
        <f t="shared" si="9"/>
        <v>7969.5906991521651</v>
      </c>
      <c r="E55" s="298">
        <f t="shared" si="9"/>
        <v>1608.4948076911965</v>
      </c>
      <c r="F55" s="298">
        <f t="shared" si="9"/>
        <v>217.63774931001086</v>
      </c>
      <c r="G55" s="298">
        <f t="shared" si="9"/>
        <v>1089.7071494522172</v>
      </c>
      <c r="H55" s="298">
        <f t="shared" si="9"/>
        <v>5053.7509926987404</v>
      </c>
      <c r="I55" s="298">
        <f t="shared" si="9"/>
        <v>18044.193955002786</v>
      </c>
      <c r="J55" s="298">
        <f t="shared" si="9"/>
        <v>10316.535451595235</v>
      </c>
      <c r="K55" s="298">
        <f t="shared" si="9"/>
        <v>922.17669591358083</v>
      </c>
      <c r="L55" s="298">
        <f t="shared" si="47"/>
        <v>6805.4818074939676</v>
      </c>
      <c r="M55" s="298">
        <v>0</v>
      </c>
      <c r="N55" s="299">
        <f t="shared" si="2"/>
        <v>0</v>
      </c>
      <c r="O55" s="299">
        <f t="shared" si="3"/>
        <v>0</v>
      </c>
      <c r="P55" s="299">
        <f t="shared" si="4"/>
        <v>0</v>
      </c>
      <c r="Q55" s="310"/>
      <c r="R55" s="284">
        <v>1945</v>
      </c>
      <c r="S55" s="295">
        <f t="shared" si="46"/>
        <v>3.141119408730475</v>
      </c>
      <c r="T55" s="295">
        <f t="shared" si="46"/>
        <v>-1.6324940849143044</v>
      </c>
      <c r="U55" s="295">
        <f t="shared" si="46"/>
        <v>7.4660268835472277</v>
      </c>
      <c r="V55" s="295">
        <f t="shared" si="46"/>
        <v>7.0749430459684293</v>
      </c>
      <c r="W55" s="295">
        <f t="shared" si="46"/>
        <v>11.687760261690961</v>
      </c>
      <c r="X55" s="295">
        <f t="shared" si="46"/>
        <v>30.011435400119279</v>
      </c>
      <c r="Y55" s="295">
        <f t="shared" si="46"/>
        <v>3.5461028947372242</v>
      </c>
      <c r="Z55" s="295">
        <f t="shared" si="46"/>
        <v>2.8824425261855913</v>
      </c>
      <c r="AA55" s="295">
        <f t="shared" si="46"/>
        <v>1.9756822354352055</v>
      </c>
      <c r="AB55" s="295">
        <f t="shared" si="45"/>
        <v>6.3625805275232539</v>
      </c>
      <c r="AC55" s="295">
        <f t="shared" si="45"/>
        <v>3.8215860900205678</v>
      </c>
      <c r="AD55" s="301" t="s">
        <v>2</v>
      </c>
      <c r="AE55" s="322"/>
      <c r="AF55" s="284">
        <v>1945</v>
      </c>
      <c r="AG55" s="302">
        <v>1</v>
      </c>
      <c r="AH55" s="302">
        <v>0.1790665729619218</v>
      </c>
      <c r="AI55" s="302">
        <v>0.25150140557117301</v>
      </c>
      <c r="AJ55" s="302">
        <v>5.0760286225402504E-2</v>
      </c>
      <c r="AK55" s="302">
        <v>6.868131868131868E-3</v>
      </c>
      <c r="AL55" s="302">
        <v>3.4388576539739334E-2</v>
      </c>
      <c r="AM55" s="302">
        <v>0.15948441093789931</v>
      </c>
      <c r="AN55" s="302">
        <v>0.56943202146690519</v>
      </c>
      <c r="AO55" s="302">
        <v>0.32556542294914387</v>
      </c>
      <c r="AP55" s="302">
        <v>2.9101712241247125E-2</v>
      </c>
      <c r="AQ55" s="302">
        <v>0.21476488627651419</v>
      </c>
      <c r="AR55" s="304">
        <v>0</v>
      </c>
      <c r="AS55" s="299">
        <f t="shared" si="5"/>
        <v>0</v>
      </c>
      <c r="AT55" s="299">
        <f t="shared" si="6"/>
        <v>0</v>
      </c>
      <c r="AU55" s="299">
        <f t="shared" si="7"/>
        <v>0</v>
      </c>
      <c r="AW55" s="291" t="s">
        <v>250</v>
      </c>
      <c r="AX55" s="292">
        <v>4.3583528312176822</v>
      </c>
      <c r="AY55" s="321">
        <v>0.19088181307949251</v>
      </c>
      <c r="AZ55" s="293">
        <v>0.83193029046297062</v>
      </c>
      <c r="BA55" s="292">
        <f>(((C$62/C$56)^(1/6))-1)*100</f>
        <v>5.7307822830716892</v>
      </c>
      <c r="BB55" s="321">
        <f>AVERAGE(AH$57:AH$62)</f>
        <v>0.18412018116701956</v>
      </c>
      <c r="BC55" s="293">
        <f t="shared" ref="BC55:BC64" si="50">BB55*BA55</f>
        <v>1.0551526721879054</v>
      </c>
      <c r="BD55" s="279"/>
      <c r="BE55" s="279"/>
      <c r="BF55" s="279"/>
      <c r="BG55" s="279"/>
    </row>
    <row r="56" spans="1:101" x14ac:dyDescent="0.25">
      <c r="A56" s="284">
        <v>1946</v>
      </c>
      <c r="B56" s="344">
        <v>33770.542687471447</v>
      </c>
      <c r="C56" s="298">
        <f t="shared" si="9"/>
        <v>5921.3089970433812</v>
      </c>
      <c r="D56" s="298">
        <f t="shared" si="9"/>
        <v>8555.7575250894351</v>
      </c>
      <c r="E56" s="298">
        <f t="shared" si="9"/>
        <v>1490.070406641227</v>
      </c>
      <c r="F56" s="298">
        <f t="shared" si="9"/>
        <v>234.84805322062815</v>
      </c>
      <c r="G56" s="298">
        <f t="shared" si="9"/>
        <v>1301.2809155824029</v>
      </c>
      <c r="H56" s="298">
        <f t="shared" si="9"/>
        <v>5529.5581496451778</v>
      </c>
      <c r="I56" s="298">
        <f t="shared" si="9"/>
        <v>19293.47616533863</v>
      </c>
      <c r="J56" s="298">
        <f t="shared" si="9"/>
        <v>11580.944624442225</v>
      </c>
      <c r="K56" s="298">
        <f t="shared" si="9"/>
        <v>1027.4602328402482</v>
      </c>
      <c r="L56" s="298">
        <f t="shared" si="47"/>
        <v>6685.0713080561563</v>
      </c>
      <c r="M56" s="298">
        <v>0</v>
      </c>
      <c r="N56" s="299">
        <f t="shared" si="2"/>
        <v>0</v>
      </c>
      <c r="O56" s="299">
        <f t="shared" si="3"/>
        <v>0</v>
      </c>
      <c r="P56" s="299">
        <f t="shared" si="4"/>
        <v>0</v>
      </c>
      <c r="Q56" s="310"/>
      <c r="R56" s="284">
        <v>1946</v>
      </c>
      <c r="S56" s="295">
        <f t="shared" si="46"/>
        <v>6.5718337794175685</v>
      </c>
      <c r="T56" s="295">
        <f t="shared" si="46"/>
        <v>4.3536398519407049</v>
      </c>
      <c r="U56" s="295">
        <f t="shared" si="46"/>
        <v>7.3550430387802512</v>
      </c>
      <c r="V56" s="295">
        <f t="shared" si="46"/>
        <v>-7.3624360168096263</v>
      </c>
      <c r="W56" s="295">
        <f t="shared" si="46"/>
        <v>7.9077751746560843</v>
      </c>
      <c r="X56" s="295">
        <f t="shared" si="46"/>
        <v>19.41565366773461</v>
      </c>
      <c r="Y56" s="295">
        <f t="shared" si="46"/>
        <v>9.414930763977992</v>
      </c>
      <c r="Z56" s="295">
        <f t="shared" si="46"/>
        <v>6.923458113181491</v>
      </c>
      <c r="AA56" s="295">
        <f t="shared" si="46"/>
        <v>12.256141403085818</v>
      </c>
      <c r="AB56" s="295">
        <f t="shared" si="45"/>
        <v>11.416850739474093</v>
      </c>
      <c r="AC56" s="295">
        <f t="shared" si="45"/>
        <v>-1.769316307703872</v>
      </c>
      <c r="AD56" s="301" t="s">
        <v>2</v>
      </c>
      <c r="AE56" s="322"/>
      <c r="AF56" s="284">
        <v>1946</v>
      </c>
      <c r="AG56" s="302">
        <v>1</v>
      </c>
      <c r="AH56" s="302">
        <v>0.17533946824135968</v>
      </c>
      <c r="AI56" s="302">
        <v>0.25334971973262188</v>
      </c>
      <c r="AJ56" s="302">
        <v>4.4123377596594827E-2</v>
      </c>
      <c r="AK56" s="302">
        <v>6.9542279907676627E-3</v>
      </c>
      <c r="AL56" s="302">
        <v>3.8533017595395819E-2</v>
      </c>
      <c r="AM56" s="302">
        <v>0.1637390965498636</v>
      </c>
      <c r="AN56" s="302">
        <v>0.57131081202601841</v>
      </c>
      <c r="AO56" s="302">
        <v>0.34293036779473035</v>
      </c>
      <c r="AP56" s="302">
        <v>3.0424747459608523E-2</v>
      </c>
      <c r="AQ56" s="302">
        <v>0.19795569677167951</v>
      </c>
      <c r="AR56" s="304">
        <v>0</v>
      </c>
      <c r="AS56" s="299">
        <f t="shared" si="5"/>
        <v>0</v>
      </c>
      <c r="AT56" s="299">
        <f t="shared" si="6"/>
        <v>0</v>
      </c>
      <c r="AU56" s="299">
        <f t="shared" si="7"/>
        <v>0</v>
      </c>
      <c r="AW56" s="291" t="s">
        <v>251</v>
      </c>
      <c r="AX56" s="292">
        <v>6.317028822363624</v>
      </c>
      <c r="AY56" s="321">
        <v>0.24676362321348155</v>
      </c>
      <c r="AZ56" s="293">
        <v>1.5588129201504404</v>
      </c>
      <c r="BA56" s="292">
        <f>(((D$62/D$56)^(1/6))-1)*100</f>
        <v>7.1942612731936473</v>
      </c>
      <c r="BB56" s="321">
        <f>AVERAGE(AI$57:AI$62)</f>
        <v>0.26404690512676443</v>
      </c>
      <c r="BC56" s="293">
        <f t="shared" si="50"/>
        <v>1.8996224238601185</v>
      </c>
      <c r="BD56" s="277"/>
      <c r="BE56" s="273"/>
      <c r="BF56" s="277"/>
      <c r="BG56" s="277"/>
    </row>
    <row r="57" spans="1:101" x14ac:dyDescent="0.25">
      <c r="A57" s="284">
        <v>1947</v>
      </c>
      <c r="B57" s="344">
        <v>34933.59933963247</v>
      </c>
      <c r="C57" s="298">
        <f t="shared" si="9"/>
        <v>6104.5224809520032</v>
      </c>
      <c r="D57" s="298">
        <f t="shared" si="9"/>
        <v>9011.2692356246953</v>
      </c>
      <c r="E57" s="298">
        <f t="shared" si="9"/>
        <v>1813.4900961156643</v>
      </c>
      <c r="F57" s="298">
        <f t="shared" si="9"/>
        <v>254.58708298804885</v>
      </c>
      <c r="G57" s="298">
        <f t="shared" si="9"/>
        <v>1327.0921105261712</v>
      </c>
      <c r="H57" s="298">
        <f t="shared" si="9"/>
        <v>5616.0999459948116</v>
      </c>
      <c r="I57" s="298">
        <f t="shared" si="9"/>
        <v>19817.807623055771</v>
      </c>
      <c r="J57" s="298">
        <f t="shared" si="9"/>
        <v>11567.7689496856</v>
      </c>
      <c r="K57" s="298">
        <f t="shared" si="9"/>
        <v>1112.9960148920864</v>
      </c>
      <c r="L57" s="298">
        <f t="shared" si="47"/>
        <v>7137.0426584780853</v>
      </c>
      <c r="M57" s="298">
        <v>0</v>
      </c>
      <c r="N57" s="299">
        <f t="shared" si="2"/>
        <v>0</v>
      </c>
      <c r="O57" s="299">
        <f t="shared" si="3"/>
        <v>0</v>
      </c>
      <c r="P57" s="299">
        <f t="shared" si="4"/>
        <v>0</v>
      </c>
      <c r="Q57" s="310"/>
      <c r="R57" s="284">
        <v>1947</v>
      </c>
      <c r="S57" s="295">
        <f t="shared" si="46"/>
        <v>3.4439975185607707</v>
      </c>
      <c r="T57" s="295">
        <f t="shared" si="46"/>
        <v>3.0941382049155752</v>
      </c>
      <c r="U57" s="295">
        <f t="shared" si="46"/>
        <v>5.3240371667790942</v>
      </c>
      <c r="V57" s="295">
        <f t="shared" si="46"/>
        <v>21.704993806531526</v>
      </c>
      <c r="W57" s="295">
        <f t="shared" si="46"/>
        <v>8.4050216711299974</v>
      </c>
      <c r="X57" s="295">
        <f t="shared" si="46"/>
        <v>1.9835221307473061</v>
      </c>
      <c r="Y57" s="295">
        <f t="shared" si="46"/>
        <v>1.565076159931289</v>
      </c>
      <c r="Z57" s="295">
        <f t="shared" si="46"/>
        <v>2.7176619351732878</v>
      </c>
      <c r="AA57" s="295">
        <f t="shared" si="46"/>
        <v>-0.11377029408133899</v>
      </c>
      <c r="AB57" s="295">
        <f t="shared" si="45"/>
        <v>8.3249725213586423</v>
      </c>
      <c r="AC57" s="295">
        <f t="shared" si="45"/>
        <v>6.7609054502868249</v>
      </c>
      <c r="AD57" s="301" t="s">
        <v>2</v>
      </c>
      <c r="AE57" s="322"/>
      <c r="AF57" s="284">
        <v>1947</v>
      </c>
      <c r="AG57" s="302">
        <v>1</v>
      </c>
      <c r="AH57" s="302">
        <v>0.17474645030425964</v>
      </c>
      <c r="AI57" s="302">
        <v>0.25795421616922631</v>
      </c>
      <c r="AJ57" s="302">
        <v>5.1912489133584469E-2</v>
      </c>
      <c r="AK57" s="302">
        <v>7.2877426832802083E-3</v>
      </c>
      <c r="AL57" s="302">
        <v>3.7988988698927847E-2</v>
      </c>
      <c r="AM57" s="302">
        <v>0.1607649956534338</v>
      </c>
      <c r="AN57" s="302">
        <v>0.56729933352651407</v>
      </c>
      <c r="AO57" s="302">
        <v>0.33113590263691683</v>
      </c>
      <c r="AP57" s="302">
        <v>3.1860330339032163E-2</v>
      </c>
      <c r="AQ57" s="302">
        <v>0.20430310055056505</v>
      </c>
      <c r="AR57" s="304">
        <v>0</v>
      </c>
      <c r="AS57" s="299">
        <f t="shared" si="5"/>
        <v>0</v>
      </c>
      <c r="AT57" s="299">
        <f t="shared" si="6"/>
        <v>0</v>
      </c>
      <c r="AU57" s="299">
        <f t="shared" si="7"/>
        <v>0</v>
      </c>
      <c r="AW57" s="313" t="s">
        <v>252</v>
      </c>
      <c r="AX57" s="292">
        <v>-0.25255000999396815</v>
      </c>
      <c r="AY57" s="321">
        <v>5.2830768191883343E-2</v>
      </c>
      <c r="AZ57" s="293">
        <v>-1.3342411034849153E-2</v>
      </c>
      <c r="BA57" s="292">
        <f>(((E$62/E$56)^(1/6))-1)*100</f>
        <v>8.1926785597646656</v>
      </c>
      <c r="BB57" s="321">
        <f>AVERAGE(AJ$57:AJ$62)</f>
        <v>5.0189944234549595E-2</v>
      </c>
      <c r="BC57" s="293">
        <f t="shared" si="50"/>
        <v>0.41119008004617869</v>
      </c>
      <c r="BD57" s="277"/>
      <c r="BE57" s="273"/>
      <c r="BF57" s="277"/>
      <c r="BG57" s="277"/>
    </row>
    <row r="58" spans="1:101" x14ac:dyDescent="0.25">
      <c r="A58" s="284">
        <v>1948</v>
      </c>
      <c r="B58" s="344">
        <v>36373.059344921821</v>
      </c>
      <c r="C58" s="298">
        <f t="shared" si="9"/>
        <v>6684.5568680894812</v>
      </c>
      <c r="D58" s="298">
        <f t="shared" si="9"/>
        <v>9439.4628295501516</v>
      </c>
      <c r="E58" s="298">
        <f t="shared" si="9"/>
        <v>1827.6622132710772</v>
      </c>
      <c r="F58" s="298">
        <f t="shared" si="9"/>
        <v>280.90626650940123</v>
      </c>
      <c r="G58" s="298">
        <f t="shared" ref="G58:K89" si="51">$B58*AL58</f>
        <v>1285.5890395205029</v>
      </c>
      <c r="H58" s="298">
        <f t="shared" si="51"/>
        <v>6045.3053102491685</v>
      </c>
      <c r="I58" s="298">
        <f t="shared" si="51"/>
        <v>20249.039647282189</v>
      </c>
      <c r="J58" s="298">
        <f t="shared" si="51"/>
        <v>11583.460928530012</v>
      </c>
      <c r="K58" s="298">
        <f t="shared" si="51"/>
        <v>1200.0518160248475</v>
      </c>
      <c r="L58" s="298">
        <f t="shared" si="47"/>
        <v>7465.5269027273307</v>
      </c>
      <c r="M58" s="298">
        <v>0</v>
      </c>
      <c r="N58" s="299">
        <f t="shared" si="2"/>
        <v>0</v>
      </c>
      <c r="O58" s="299">
        <f t="shared" si="3"/>
        <v>0</v>
      </c>
      <c r="P58" s="299">
        <f t="shared" si="4"/>
        <v>0</v>
      </c>
      <c r="Q58" s="310"/>
      <c r="R58" s="284">
        <v>1948</v>
      </c>
      <c r="S58" s="295">
        <f t="shared" si="46"/>
        <v>4.1205602414300158</v>
      </c>
      <c r="T58" s="295">
        <f t="shared" si="46"/>
        <v>9.5017159646371141</v>
      </c>
      <c r="U58" s="295">
        <f t="shared" si="46"/>
        <v>4.7517567473476241</v>
      </c>
      <c r="V58" s="295">
        <f t="shared" si="46"/>
        <v>0.78148301916665108</v>
      </c>
      <c r="W58" s="295">
        <f t="shared" si="46"/>
        <v>10.337988562675005</v>
      </c>
      <c r="X58" s="295">
        <f t="shared" si="46"/>
        <v>-3.1273692817910703</v>
      </c>
      <c r="Y58" s="295">
        <f t="shared" si="46"/>
        <v>7.6424096504986494</v>
      </c>
      <c r="Z58" s="295">
        <f t="shared" si="46"/>
        <v>2.1759824922547244</v>
      </c>
      <c r="AA58" s="295">
        <f t="shared" si="46"/>
        <v>0.13565259569641164</v>
      </c>
      <c r="AB58" s="295">
        <f t="shared" si="45"/>
        <v>7.8217531750283786</v>
      </c>
      <c r="AC58" s="295">
        <f t="shared" si="45"/>
        <v>4.6025260036667959</v>
      </c>
      <c r="AD58" s="301" t="s">
        <v>2</v>
      </c>
      <c r="AE58" s="322"/>
      <c r="AF58" s="284">
        <v>1948</v>
      </c>
      <c r="AG58" s="302">
        <v>1</v>
      </c>
      <c r="AH58" s="302">
        <v>0.18377769119447845</v>
      </c>
      <c r="AI58" s="302">
        <v>0.25951797840365137</v>
      </c>
      <c r="AJ58" s="302">
        <v>5.0247690081264611E-2</v>
      </c>
      <c r="AK58" s="302">
        <v>7.7229210731381498E-3</v>
      </c>
      <c r="AL58" s="302">
        <v>3.5344539686073692E-2</v>
      </c>
      <c r="AM58" s="302">
        <v>0.16620282756317489</v>
      </c>
      <c r="AN58" s="302">
        <v>0.55670433040187017</v>
      </c>
      <c r="AO58" s="302">
        <v>0.31846265167538684</v>
      </c>
      <c r="AP58" s="302">
        <v>3.2992875431370368E-2</v>
      </c>
      <c r="AQ58" s="302">
        <v>0.205248803295113</v>
      </c>
      <c r="AR58" s="304">
        <v>0</v>
      </c>
      <c r="AS58" s="299">
        <f t="shared" si="5"/>
        <v>0</v>
      </c>
      <c r="AT58" s="299">
        <f t="shared" si="6"/>
        <v>0</v>
      </c>
      <c r="AU58" s="299">
        <f t="shared" si="7"/>
        <v>0</v>
      </c>
      <c r="AW58" s="313" t="s">
        <v>253</v>
      </c>
      <c r="AX58" s="292">
        <v>4.6129879482407876</v>
      </c>
      <c r="AY58" s="321">
        <v>6.7767214112276113E-3</v>
      </c>
      <c r="AZ58" s="293">
        <v>3.1260934198578276E-2</v>
      </c>
      <c r="BA58" s="292">
        <f>(((F$62/F$56)^(1/6))-1)*100</f>
        <v>8.2838726921765637</v>
      </c>
      <c r="BB58" s="321">
        <f>AVERAGE(AK$57:AK$62)</f>
        <v>7.6862709950802311E-3</v>
      </c>
      <c r="BC58" s="293">
        <f t="shared" si="50"/>
        <v>6.367209040081391E-2</v>
      </c>
      <c r="BD58" s="277"/>
      <c r="BE58" s="273"/>
      <c r="BF58" s="277"/>
      <c r="BG58" s="277"/>
    </row>
    <row r="59" spans="1:101" x14ac:dyDescent="0.25">
      <c r="A59" s="284">
        <v>1949</v>
      </c>
      <c r="B59" s="344">
        <v>38366.677662106602</v>
      </c>
      <c r="C59" s="298">
        <f t="shared" ref="C59:M102" si="52">$B59*AH59</f>
        <v>7364.7946210745376</v>
      </c>
      <c r="D59" s="298">
        <f t="shared" si="52"/>
        <v>9889.4043090629784</v>
      </c>
      <c r="E59" s="298">
        <f t="shared" si="52"/>
        <v>1879.285439354667</v>
      </c>
      <c r="F59" s="298">
        <f t="shared" si="52"/>
        <v>306.71881935064044</v>
      </c>
      <c r="G59" s="298">
        <f t="shared" si="51"/>
        <v>1301.2773672450439</v>
      </c>
      <c r="H59" s="298">
        <f t="shared" si="51"/>
        <v>6402.1226831126269</v>
      </c>
      <c r="I59" s="298">
        <f t="shared" si="51"/>
        <v>21112.478731969088</v>
      </c>
      <c r="J59" s="298">
        <f t="shared" si="51"/>
        <v>12086.543574411378</v>
      </c>
      <c r="K59" s="298">
        <f t="shared" si="51"/>
        <v>1300.7712305794489</v>
      </c>
      <c r="L59" s="298">
        <f t="shared" si="47"/>
        <v>7725.1639269782609</v>
      </c>
      <c r="M59" s="298">
        <v>0</v>
      </c>
      <c r="N59" s="299">
        <f t="shared" si="2"/>
        <v>0</v>
      </c>
      <c r="O59" s="299">
        <f t="shared" si="3"/>
        <v>0</v>
      </c>
      <c r="P59" s="299">
        <f t="shared" si="4"/>
        <v>0</v>
      </c>
      <c r="Q59" s="310"/>
      <c r="R59" s="284">
        <v>1949</v>
      </c>
      <c r="S59" s="295">
        <f t="shared" si="46"/>
        <v>5.4810300620564023</v>
      </c>
      <c r="T59" s="295">
        <f t="shared" si="46"/>
        <v>10.176257998976013</v>
      </c>
      <c r="U59" s="295">
        <f t="shared" si="46"/>
        <v>4.7666004690890773</v>
      </c>
      <c r="V59" s="295">
        <f t="shared" si="46"/>
        <v>2.8245496191113162</v>
      </c>
      <c r="W59" s="295">
        <f t="shared" si="46"/>
        <v>9.1890270594498613</v>
      </c>
      <c r="X59" s="295">
        <f t="shared" si="46"/>
        <v>1.2203221435671541</v>
      </c>
      <c r="Y59" s="295">
        <f t="shared" si="46"/>
        <v>5.9023879614237718</v>
      </c>
      <c r="Z59" s="295">
        <f t="shared" si="46"/>
        <v>4.2640989386515837</v>
      </c>
      <c r="AA59" s="295">
        <f t="shared" si="46"/>
        <v>4.3431116916212487</v>
      </c>
      <c r="AB59" s="295">
        <f t="shared" si="45"/>
        <v>8.3929221396650036</v>
      </c>
      <c r="AC59" s="295">
        <f t="shared" si="45"/>
        <v>3.4778124522741871</v>
      </c>
      <c r="AD59" s="301" t="s">
        <v>2</v>
      </c>
      <c r="AE59" s="322"/>
      <c r="AF59" s="284">
        <v>1949</v>
      </c>
      <c r="AG59" s="302">
        <v>1</v>
      </c>
      <c r="AH59" s="302">
        <v>0.19195810192208751</v>
      </c>
      <c r="AI59" s="302">
        <v>0.25776024695592525</v>
      </c>
      <c r="AJ59" s="302">
        <v>4.8982230254739259E-2</v>
      </c>
      <c r="AK59" s="302">
        <v>7.9944065538303227E-3</v>
      </c>
      <c r="AL59" s="302">
        <v>3.3916863448676171E-2</v>
      </c>
      <c r="AM59" s="302">
        <v>0.16686674669867949</v>
      </c>
      <c r="AN59" s="302">
        <v>0.55028165112198724</v>
      </c>
      <c r="AO59" s="302">
        <v>0.31502710974499692</v>
      </c>
      <c r="AP59" s="302">
        <v>3.3903671358653353E-2</v>
      </c>
      <c r="AQ59" s="302">
        <v>0.20135087001833701</v>
      </c>
      <c r="AR59" s="304">
        <v>0</v>
      </c>
      <c r="AS59" s="299">
        <f t="shared" si="5"/>
        <v>0</v>
      </c>
      <c r="AT59" s="299">
        <f t="shared" si="6"/>
        <v>0</v>
      </c>
      <c r="AU59" s="299">
        <f t="shared" si="7"/>
        <v>0</v>
      </c>
      <c r="AW59" s="313" t="s">
        <v>254</v>
      </c>
      <c r="AX59" s="292">
        <v>14.037515714347592</v>
      </c>
      <c r="AY59" s="321">
        <v>2.8659021774658108E-2</v>
      </c>
      <c r="AZ59" s="293">
        <v>0.40230146851959298</v>
      </c>
      <c r="BA59" s="292">
        <f>(((G$62/G$56)^(1/6))-1)*100</f>
        <v>6.4267112195778964</v>
      </c>
      <c r="BB59" s="321">
        <f>AVERAGE(AL$57:AL$62)</f>
        <v>3.6762200288101732E-2</v>
      </c>
      <c r="BC59" s="293">
        <f t="shared" si="50"/>
        <v>0.23626004504791318</v>
      </c>
      <c r="BD59" s="279"/>
      <c r="BE59" s="279"/>
      <c r="BF59" s="279"/>
      <c r="BG59" s="279"/>
    </row>
    <row r="60" spans="1:101" x14ac:dyDescent="0.25">
      <c r="A60" s="284">
        <v>1950</v>
      </c>
      <c r="B60" s="344">
        <v>42163</v>
      </c>
      <c r="C60" s="298">
        <f t="shared" si="52"/>
        <v>8081.9502544895804</v>
      </c>
      <c r="D60" s="298">
        <f t="shared" si="52"/>
        <v>11184.046516373764</v>
      </c>
      <c r="E60" s="298">
        <f t="shared" si="52"/>
        <v>2128.8002736963413</v>
      </c>
      <c r="F60" s="298">
        <f t="shared" si="52"/>
        <v>313.29704455968505</v>
      </c>
      <c r="G60" s="298">
        <f t="shared" si="51"/>
        <v>1532.574234130414</v>
      </c>
      <c r="H60" s="298">
        <f t="shared" si="51"/>
        <v>7209.3749639873231</v>
      </c>
      <c r="I60" s="298">
        <f t="shared" si="51"/>
        <v>22897.003229136655</v>
      </c>
      <c r="J60" s="298">
        <f t="shared" si="51"/>
        <v>13311.328387592434</v>
      </c>
      <c r="K60" s="298">
        <f t="shared" si="51"/>
        <v>1380.7339863631996</v>
      </c>
      <c r="L60" s="298">
        <f t="shared" si="47"/>
        <v>8204.9408551810247</v>
      </c>
      <c r="M60" s="298">
        <v>0</v>
      </c>
      <c r="N60" s="299">
        <f t="shared" si="2"/>
        <v>0</v>
      </c>
      <c r="O60" s="299">
        <f t="shared" si="3"/>
        <v>0</v>
      </c>
      <c r="P60" s="299">
        <f t="shared" si="4"/>
        <v>0</v>
      </c>
      <c r="Q60" s="310"/>
      <c r="R60" s="284">
        <v>1950</v>
      </c>
      <c r="S60" s="295">
        <f t="shared" si="46"/>
        <v>9.8948425280067642</v>
      </c>
      <c r="T60" s="295">
        <f t="shared" si="46"/>
        <v>9.7376189060708551</v>
      </c>
      <c r="U60" s="295">
        <f t="shared" si="46"/>
        <v>13.091205161106956</v>
      </c>
      <c r="V60" s="295">
        <f t="shared" si="46"/>
        <v>13.277112093592125</v>
      </c>
      <c r="W60" s="295">
        <f t="shared" si="46"/>
        <v>2.1447087019216715</v>
      </c>
      <c r="X60" s="295">
        <f t="shared" si="46"/>
        <v>17.774601534417876</v>
      </c>
      <c r="Y60" s="295">
        <f t="shared" si="46"/>
        <v>12.609134826548196</v>
      </c>
      <c r="Z60" s="295">
        <f t="shared" si="46"/>
        <v>8.4524632082418236</v>
      </c>
      <c r="AA60" s="295">
        <f t="shared" si="46"/>
        <v>10.133457970350324</v>
      </c>
      <c r="AB60" s="295">
        <f t="shared" si="45"/>
        <v>6.1473342816884102</v>
      </c>
      <c r="AC60" s="295">
        <f t="shared" si="45"/>
        <v>6.2105727818572154</v>
      </c>
      <c r="AD60" s="301" t="s">
        <v>2</v>
      </c>
      <c r="AE60" s="322"/>
      <c r="AF60" s="284">
        <v>1950</v>
      </c>
      <c r="AG60" s="302">
        <v>1</v>
      </c>
      <c r="AH60" s="302">
        <v>0.191683472582349</v>
      </c>
      <c r="AI60" s="302">
        <v>0.26525737059444926</v>
      </c>
      <c r="AJ60" s="302">
        <v>5.0489772399884759E-2</v>
      </c>
      <c r="AK60" s="302">
        <v>7.4306155766829928E-3</v>
      </c>
      <c r="AL60" s="302">
        <v>3.634879477576107E-2</v>
      </c>
      <c r="AM60" s="302">
        <v>0.17098818784212041</v>
      </c>
      <c r="AN60" s="302">
        <v>0.54305915682320172</v>
      </c>
      <c r="AO60" s="302">
        <v>0.3157111303178719</v>
      </c>
      <c r="AP60" s="302">
        <v>3.2747527129549599E-2</v>
      </c>
      <c r="AQ60" s="302">
        <v>0.19460049937578028</v>
      </c>
      <c r="AR60" s="304">
        <v>0</v>
      </c>
      <c r="AS60" s="299">
        <f t="shared" si="5"/>
        <v>0</v>
      </c>
      <c r="AT60" s="299">
        <f t="shared" si="6"/>
        <v>0</v>
      </c>
      <c r="AU60" s="299">
        <f t="shared" si="7"/>
        <v>0</v>
      </c>
      <c r="AW60" s="313" t="s">
        <v>255</v>
      </c>
      <c r="AX60" s="292">
        <v>7.2140539355099342</v>
      </c>
      <c r="AY60" s="321">
        <v>0.15849711183571247</v>
      </c>
      <c r="AZ60" s="293">
        <v>1.1434067134053798</v>
      </c>
      <c r="BA60" s="292">
        <f>(((H$62/H$56)^(1/6))-1)*100</f>
        <v>7.0483320051374365</v>
      </c>
      <c r="BB60" s="321">
        <f>AVERAGE(AM$57:AM$62)</f>
        <v>0.16940848960903288</v>
      </c>
      <c r="BC60" s="293">
        <f t="shared" si="50"/>
        <v>1.1940472792533392</v>
      </c>
      <c r="BD60" s="348"/>
      <c r="BE60" s="348"/>
      <c r="BF60" s="348"/>
      <c r="BG60" s="348"/>
    </row>
    <row r="61" spans="1:101" x14ac:dyDescent="0.25">
      <c r="A61" s="284">
        <v>1951</v>
      </c>
      <c r="B61" s="344">
        <v>45423.748603531043</v>
      </c>
      <c r="C61" s="298">
        <f t="shared" si="52"/>
        <v>8512.7139678959356</v>
      </c>
      <c r="D61" s="298">
        <f t="shared" si="52"/>
        <v>12217.128827936978</v>
      </c>
      <c r="E61" s="298">
        <f t="shared" si="52"/>
        <v>2221.4341878289588</v>
      </c>
      <c r="F61" s="298">
        <f t="shared" si="52"/>
        <v>348.22208275833304</v>
      </c>
      <c r="G61" s="298">
        <f t="shared" si="51"/>
        <v>1677.8433202672588</v>
      </c>
      <c r="H61" s="298">
        <f t="shared" si="51"/>
        <v>7969.6292370824303</v>
      </c>
      <c r="I61" s="298">
        <f t="shared" si="51"/>
        <v>24693.905807698127</v>
      </c>
      <c r="J61" s="298">
        <f t="shared" si="51"/>
        <v>14592.428587217299</v>
      </c>
      <c r="K61" s="298">
        <f t="shared" si="51"/>
        <v>1514.8672873483877</v>
      </c>
      <c r="L61" s="298">
        <f t="shared" si="47"/>
        <v>8586.6099331324422</v>
      </c>
      <c r="M61" s="298">
        <v>0</v>
      </c>
      <c r="N61" s="299">
        <f t="shared" si="2"/>
        <v>0</v>
      </c>
      <c r="O61" s="299">
        <f t="shared" si="3"/>
        <v>0</v>
      </c>
      <c r="P61" s="299">
        <f t="shared" si="4"/>
        <v>0</v>
      </c>
      <c r="Q61" s="310"/>
      <c r="R61" s="284">
        <v>1951</v>
      </c>
      <c r="S61" s="295">
        <f t="shared" si="46"/>
        <v>7.7336731341010934</v>
      </c>
      <c r="T61" s="295">
        <f t="shared" si="46"/>
        <v>5.3299475973273003</v>
      </c>
      <c r="U61" s="295">
        <f t="shared" si="46"/>
        <v>9.2371067131270514</v>
      </c>
      <c r="V61" s="295">
        <f t="shared" si="46"/>
        <v>4.3514610213654548</v>
      </c>
      <c r="W61" s="295">
        <f t="shared" si="46"/>
        <v>11.147579846382683</v>
      </c>
      <c r="X61" s="295">
        <f t="shared" si="46"/>
        <v>9.4787634361653605</v>
      </c>
      <c r="Y61" s="295">
        <f t="shared" si="46"/>
        <v>10.545356246453718</v>
      </c>
      <c r="Z61" s="295">
        <f t="shared" si="46"/>
        <v>7.8477631355482247</v>
      </c>
      <c r="AA61" s="295">
        <f t="shared" si="46"/>
        <v>9.6241348896402013</v>
      </c>
      <c r="AB61" s="295">
        <f t="shared" si="45"/>
        <v>9.7146374544230696</v>
      </c>
      <c r="AC61" s="295">
        <f t="shared" si="45"/>
        <v>4.6516981010339853</v>
      </c>
      <c r="AD61" s="301" t="s">
        <v>2</v>
      </c>
      <c r="AE61" s="322"/>
      <c r="AF61" s="284">
        <v>1951</v>
      </c>
      <c r="AG61" s="302">
        <v>1</v>
      </c>
      <c r="AH61" s="302">
        <v>0.18740668107770819</v>
      </c>
      <c r="AI61" s="302">
        <v>0.2689590622423283</v>
      </c>
      <c r="AJ61" s="302">
        <v>4.8904686559846679E-2</v>
      </c>
      <c r="AK61" s="302">
        <v>7.6660798252846923E-3</v>
      </c>
      <c r="AL61" s="302">
        <v>3.6937579390724937E-2</v>
      </c>
      <c r="AM61" s="302">
        <v>0.17545071646647203</v>
      </c>
      <c r="AN61" s="302">
        <v>0.54363425667996346</v>
      </c>
      <c r="AO61" s="302">
        <v>0.32125108639939387</v>
      </c>
      <c r="AP61" s="302">
        <v>3.3349675751565527E-2</v>
      </c>
      <c r="AQ61" s="302">
        <v>0.18903349452900409</v>
      </c>
      <c r="AR61" s="304">
        <v>0</v>
      </c>
      <c r="AS61" s="299">
        <f t="shared" si="5"/>
        <v>0</v>
      </c>
      <c r="AT61" s="299">
        <f t="shared" si="6"/>
        <v>0</v>
      </c>
      <c r="AU61" s="299">
        <f t="shared" si="7"/>
        <v>0</v>
      </c>
      <c r="AW61" s="291" t="s">
        <v>256</v>
      </c>
      <c r="AX61" s="292">
        <v>6.6318291497685644</v>
      </c>
      <c r="AY61" s="321">
        <v>0.56235456370702586</v>
      </c>
      <c r="AZ61" s="293">
        <v>3.7294393880976373</v>
      </c>
      <c r="BA61" s="292">
        <f>(((I$62/I$56)^(1/6))-1)*100</f>
        <v>5.0826669749476583</v>
      </c>
      <c r="BB61" s="321">
        <f>AVERAGE(AN$57:AN$62)</f>
        <v>0.55183291370621601</v>
      </c>
      <c r="BC61" s="293">
        <f t="shared" si="50"/>
        <v>2.8047829261837252</v>
      </c>
      <c r="BD61" s="279"/>
      <c r="BE61" s="279"/>
      <c r="BF61" s="279"/>
      <c r="BG61" s="348"/>
    </row>
    <row r="62" spans="1:101" x14ac:dyDescent="0.25">
      <c r="A62" s="284">
        <v>1952</v>
      </c>
      <c r="B62" s="344">
        <v>47230.169539746268</v>
      </c>
      <c r="C62" s="298">
        <f t="shared" si="52"/>
        <v>8272.3023196443555</v>
      </c>
      <c r="D62" s="298">
        <f t="shared" si="52"/>
        <v>12980.388233578018</v>
      </c>
      <c r="E62" s="298">
        <f t="shared" si="52"/>
        <v>2389.9786804552523</v>
      </c>
      <c r="F62" s="298">
        <f t="shared" si="52"/>
        <v>378.59043900477104</v>
      </c>
      <c r="G62" s="298">
        <f t="shared" si="51"/>
        <v>1890.9276472216907</v>
      </c>
      <c r="H62" s="298">
        <f t="shared" si="51"/>
        <v>8320.8914668963043</v>
      </c>
      <c r="I62" s="298">
        <f t="shared" si="51"/>
        <v>25977.478986523893</v>
      </c>
      <c r="J62" s="298">
        <f t="shared" si="51"/>
        <v>15043.402443983696</v>
      </c>
      <c r="K62" s="298">
        <f t="shared" si="51"/>
        <v>1671.2642106868368</v>
      </c>
      <c r="L62" s="298">
        <f t="shared" si="47"/>
        <v>9262.8123318533617</v>
      </c>
      <c r="M62" s="298">
        <v>0</v>
      </c>
      <c r="N62" s="299">
        <f t="shared" si="2"/>
        <v>0</v>
      </c>
      <c r="O62" s="299">
        <f t="shared" si="3"/>
        <v>0</v>
      </c>
      <c r="P62" s="299">
        <f t="shared" si="4"/>
        <v>0</v>
      </c>
      <c r="Q62" s="310"/>
      <c r="R62" s="284">
        <v>1952</v>
      </c>
      <c r="S62" s="295">
        <f t="shared" si="46"/>
        <v>3.9768204777242966</v>
      </c>
      <c r="T62" s="295">
        <f t="shared" si="46"/>
        <v>-2.8241480820129339</v>
      </c>
      <c r="U62" s="295">
        <f t="shared" si="46"/>
        <v>6.2474531978061076</v>
      </c>
      <c r="V62" s="295">
        <f t="shared" si="46"/>
        <v>7.5871927041428311</v>
      </c>
      <c r="W62" s="295">
        <f t="shared" si="46"/>
        <v>8.7209736975565999</v>
      </c>
      <c r="X62" s="295">
        <f t="shared" si="46"/>
        <v>12.699894226148011</v>
      </c>
      <c r="Y62" s="295">
        <f t="shared" si="46"/>
        <v>4.4075103039858066</v>
      </c>
      <c r="Z62" s="295">
        <f t="shared" si="46"/>
        <v>5.1979350242180811</v>
      </c>
      <c r="AA62" s="295">
        <f t="shared" si="46"/>
        <v>3.0904647164861965</v>
      </c>
      <c r="AB62" s="295">
        <f t="shared" si="45"/>
        <v>10.324133648182809</v>
      </c>
      <c r="AC62" s="295">
        <f t="shared" si="45"/>
        <v>7.8750799673770411</v>
      </c>
      <c r="AD62" s="301" t="s">
        <v>2</v>
      </c>
      <c r="AE62" s="322"/>
      <c r="AF62" s="284">
        <v>1952</v>
      </c>
      <c r="AG62" s="302">
        <v>1</v>
      </c>
      <c r="AH62" s="302">
        <v>0.17514868992123453</v>
      </c>
      <c r="AI62" s="302">
        <v>0.27483255639500614</v>
      </c>
      <c r="AJ62" s="302">
        <v>5.0602796977977815E-2</v>
      </c>
      <c r="AK62" s="302">
        <v>8.0158602582650167E-3</v>
      </c>
      <c r="AL62" s="302">
        <v>4.0036435728446659E-2</v>
      </c>
      <c r="AM62" s="302">
        <v>0.17617746343031668</v>
      </c>
      <c r="AN62" s="302">
        <v>0.5500187536837593</v>
      </c>
      <c r="AO62" s="302">
        <v>0.31851256496811875</v>
      </c>
      <c r="AP62" s="302">
        <v>3.5385522156137814E-2</v>
      </c>
      <c r="AQ62" s="302">
        <v>0.19612066655950275</v>
      </c>
      <c r="AR62" s="304">
        <v>0</v>
      </c>
      <c r="AS62" s="299">
        <f t="shared" si="5"/>
        <v>0</v>
      </c>
      <c r="AT62" s="299">
        <f t="shared" si="6"/>
        <v>0</v>
      </c>
      <c r="AU62" s="299">
        <f t="shared" si="7"/>
        <v>0</v>
      </c>
      <c r="AW62" s="313" t="s">
        <v>257</v>
      </c>
      <c r="AX62" s="292">
        <v>7.9748976184265574</v>
      </c>
      <c r="AY62" s="321">
        <v>0.30955672989654742</v>
      </c>
      <c r="AZ62" s="293">
        <v>2.4686832280198892</v>
      </c>
      <c r="BA62" s="292">
        <f>(((J$62/J$56)^(1/6))-1)*100</f>
        <v>4.456069845490207</v>
      </c>
      <c r="BB62" s="321">
        <f>AVERAGE(AO$57:AO$62)</f>
        <v>0.32001674095711419</v>
      </c>
      <c r="BC62" s="293">
        <f t="shared" si="50"/>
        <v>1.4260169494310475</v>
      </c>
      <c r="BD62" s="309"/>
      <c r="BE62" s="309"/>
      <c r="BF62" s="309"/>
      <c r="BG62" s="279"/>
    </row>
    <row r="63" spans="1:101" x14ac:dyDescent="0.25">
      <c r="A63" s="284">
        <v>1953</v>
      </c>
      <c r="B63" s="344">
        <v>47359.585779658424</v>
      </c>
      <c r="C63" s="298">
        <f t="shared" si="52"/>
        <v>8259.1157597168585</v>
      </c>
      <c r="D63" s="298">
        <f t="shared" si="52"/>
        <v>12786.495982211485</v>
      </c>
      <c r="E63" s="298">
        <f t="shared" si="52"/>
        <v>2404.1426558803209</v>
      </c>
      <c r="F63" s="298">
        <f t="shared" si="52"/>
        <v>403.89596618789392</v>
      </c>
      <c r="G63" s="298">
        <f t="shared" si="51"/>
        <v>1745.6606358171005</v>
      </c>
      <c r="H63" s="298">
        <f t="shared" si="51"/>
        <v>8232.7967243261683</v>
      </c>
      <c r="I63" s="298">
        <f t="shared" si="51"/>
        <v>26313.97403773008</v>
      </c>
      <c r="J63" s="298">
        <f t="shared" si="51"/>
        <v>15375.378021122609</v>
      </c>
      <c r="K63" s="298">
        <f t="shared" si="51"/>
        <v>1721.8722769062847</v>
      </c>
      <c r="L63" s="298">
        <f t="shared" si="47"/>
        <v>9216.7237397011886</v>
      </c>
      <c r="M63" s="298">
        <v>0</v>
      </c>
      <c r="N63" s="299">
        <f t="shared" si="2"/>
        <v>0</v>
      </c>
      <c r="O63" s="299">
        <f t="shared" si="3"/>
        <v>0</v>
      </c>
      <c r="P63" s="299">
        <f t="shared" si="4"/>
        <v>0</v>
      </c>
      <c r="Q63" s="310"/>
      <c r="R63" s="284">
        <v>1953</v>
      </c>
      <c r="S63" s="295">
        <f t="shared" si="46"/>
        <v>0.27401180468609176</v>
      </c>
      <c r="T63" s="295">
        <f t="shared" si="46"/>
        <v>-0.15940616551431974</v>
      </c>
      <c r="U63" s="295">
        <f t="shared" si="46"/>
        <v>-1.4937322973512246</v>
      </c>
      <c r="V63" s="295">
        <f t="shared" si="46"/>
        <v>0.59264024155942785</v>
      </c>
      <c r="W63" s="295">
        <f t="shared" si="46"/>
        <v>6.684143226026884</v>
      </c>
      <c r="X63" s="295">
        <f t="shared" si="46"/>
        <v>-7.6823146363124266</v>
      </c>
      <c r="Y63" s="295">
        <f t="shared" si="46"/>
        <v>-1.058717601600867</v>
      </c>
      <c r="Z63" s="295">
        <f t="shared" si="46"/>
        <v>1.2953337442049184</v>
      </c>
      <c r="AA63" s="295">
        <f t="shared" si="46"/>
        <v>2.2067851895545054</v>
      </c>
      <c r="AB63" s="295">
        <f t="shared" si="45"/>
        <v>3.0281307943912372</v>
      </c>
      <c r="AC63" s="295">
        <f t="shared" si="45"/>
        <v>-0.49756586337911246</v>
      </c>
      <c r="AD63" s="301" t="s">
        <v>2</v>
      </c>
      <c r="AE63" s="322"/>
      <c r="AF63" s="284">
        <v>1953</v>
      </c>
      <c r="AG63" s="302">
        <v>1</v>
      </c>
      <c r="AH63" s="302">
        <v>0.1743916384349852</v>
      </c>
      <c r="AI63" s="302">
        <v>0.26998749612593648</v>
      </c>
      <c r="AJ63" s="302">
        <v>5.0763591283624197E-2</v>
      </c>
      <c r="AK63" s="302">
        <v>8.5282833356488657E-3</v>
      </c>
      <c r="AL63" s="302">
        <v>3.685971080783576E-2</v>
      </c>
      <c r="AM63" s="302">
        <v>0.17383591069882762</v>
      </c>
      <c r="AN63" s="302">
        <v>0.55562086543907829</v>
      </c>
      <c r="AO63" s="302">
        <v>0.32465186863451284</v>
      </c>
      <c r="AP63" s="302">
        <v>3.6357418430924111E-2</v>
      </c>
      <c r="AQ63" s="302">
        <v>0.1946115783736414</v>
      </c>
      <c r="AR63" s="304">
        <v>0</v>
      </c>
      <c r="AS63" s="299">
        <f t="shared" si="5"/>
        <v>0</v>
      </c>
      <c r="AT63" s="299">
        <f t="shared" si="6"/>
        <v>0</v>
      </c>
      <c r="AU63" s="299">
        <f t="shared" si="7"/>
        <v>0</v>
      </c>
      <c r="AW63" s="313" t="s">
        <v>258</v>
      </c>
      <c r="AX63" s="292">
        <v>9.3555191380992664</v>
      </c>
      <c r="AY63" s="321">
        <v>2.7859850480088513E-2</v>
      </c>
      <c r="AZ63" s="293">
        <v>0.26064336435105212</v>
      </c>
      <c r="BA63" s="292">
        <f>(((K$62/K$56)^(1/6))-1)*100</f>
        <v>8.4459527379790558</v>
      </c>
      <c r="BB63" s="321">
        <f>AVERAGE(AP$57:AP$62)</f>
        <v>3.3373267027718138E-2</v>
      </c>
      <c r="BC63" s="293">
        <f t="shared" si="50"/>
        <v>0.28186903602806218</v>
      </c>
      <c r="BD63" s="293"/>
      <c r="BE63" s="293"/>
      <c r="BF63" s="293"/>
      <c r="BG63" s="277"/>
    </row>
    <row r="64" spans="1:101" x14ac:dyDescent="0.25">
      <c r="A64" s="284">
        <v>1954</v>
      </c>
      <c r="B64" s="344">
        <v>52093.584529448046</v>
      </c>
      <c r="C64" s="298">
        <f t="shared" si="52"/>
        <v>9663.6625997896645</v>
      </c>
      <c r="D64" s="298">
        <f t="shared" si="52"/>
        <v>13822.079397562247</v>
      </c>
      <c r="E64" s="298">
        <f t="shared" si="52"/>
        <v>2460.8352569097237</v>
      </c>
      <c r="F64" s="298">
        <f t="shared" si="52"/>
        <v>445.40004649949753</v>
      </c>
      <c r="G64" s="298">
        <f t="shared" si="51"/>
        <v>1878.7783779615168</v>
      </c>
      <c r="H64" s="298">
        <f t="shared" si="51"/>
        <v>9037.0657161915096</v>
      </c>
      <c r="I64" s="298">
        <f t="shared" si="51"/>
        <v>28607.842532096132</v>
      </c>
      <c r="J64" s="298">
        <f t="shared" si="51"/>
        <v>16301.135565465131</v>
      </c>
      <c r="K64" s="298">
        <f t="shared" si="51"/>
        <v>1848.4101929729145</v>
      </c>
      <c r="L64" s="298">
        <f t="shared" si="47"/>
        <v>10458.296773658087</v>
      </c>
      <c r="M64" s="298">
        <v>0</v>
      </c>
      <c r="N64" s="299">
        <f t="shared" si="2"/>
        <v>0</v>
      </c>
      <c r="O64" s="299">
        <f t="shared" si="3"/>
        <v>0</v>
      </c>
      <c r="P64" s="299">
        <f t="shared" si="4"/>
        <v>0</v>
      </c>
      <c r="Q64" s="310"/>
      <c r="R64" s="284">
        <v>1954</v>
      </c>
      <c r="S64" s="295">
        <f t="shared" si="46"/>
        <v>9.9958618130966403</v>
      </c>
      <c r="T64" s="295">
        <f t="shared" si="46"/>
        <v>17.006019541745189</v>
      </c>
      <c r="U64" s="295">
        <f t="shared" si="46"/>
        <v>8.0990399308102923</v>
      </c>
      <c r="V64" s="295">
        <f t="shared" si="46"/>
        <v>2.3581213407090296</v>
      </c>
      <c r="W64" s="295">
        <f t="shared" si="46"/>
        <v>10.275933355644295</v>
      </c>
      <c r="X64" s="295">
        <f t="shared" si="46"/>
        <v>7.6256369315509609</v>
      </c>
      <c r="Y64" s="295">
        <f t="shared" si="46"/>
        <v>9.769085995879113</v>
      </c>
      <c r="Z64" s="295">
        <f t="shared" si="46"/>
        <v>8.7173016552992255</v>
      </c>
      <c r="AA64" s="295">
        <f t="shared" si="46"/>
        <v>6.0210392425520842</v>
      </c>
      <c r="AB64" s="295">
        <f t="shared" si="45"/>
        <v>7.3488561122537099</v>
      </c>
      <c r="AC64" s="295">
        <f t="shared" si="45"/>
        <v>13.470871743815028</v>
      </c>
      <c r="AD64" s="301" t="s">
        <v>2</v>
      </c>
      <c r="AE64" s="322"/>
      <c r="AF64" s="284">
        <v>1954</v>
      </c>
      <c r="AG64" s="302">
        <v>1</v>
      </c>
      <c r="AH64" s="302">
        <v>0.18550581011231587</v>
      </c>
      <c r="AI64" s="302">
        <v>0.26533170106097703</v>
      </c>
      <c r="AJ64" s="302">
        <v>4.7238739263922892E-2</v>
      </c>
      <c r="AK64" s="302">
        <v>8.5499980568186241E-3</v>
      </c>
      <c r="AL64" s="302">
        <v>3.6065446348762194E-2</v>
      </c>
      <c r="AM64" s="302">
        <v>0.17347751739147332</v>
      </c>
      <c r="AN64" s="302">
        <v>0.54916248882670704</v>
      </c>
      <c r="AO64" s="302">
        <v>0.31292021297267886</v>
      </c>
      <c r="AP64" s="302">
        <v>3.5482491935797285E-2</v>
      </c>
      <c r="AQ64" s="302">
        <v>0.20075978391823093</v>
      </c>
      <c r="AR64" s="304">
        <v>0</v>
      </c>
      <c r="AS64" s="299">
        <f t="shared" si="5"/>
        <v>0</v>
      </c>
      <c r="AT64" s="299">
        <f t="shared" si="6"/>
        <v>0</v>
      </c>
      <c r="AU64" s="299">
        <f t="shared" si="7"/>
        <v>0</v>
      </c>
      <c r="AW64" s="313" t="s">
        <v>259</v>
      </c>
      <c r="AX64" s="292">
        <v>4.2232625960449077</v>
      </c>
      <c r="AY64" s="321">
        <v>0.22493798333038997</v>
      </c>
      <c r="AZ64" s="293">
        <v>0.94997217142900892</v>
      </c>
      <c r="BA64" s="292">
        <f>(((L$62/L$56)^(1/6))-1)*100</f>
        <v>5.5859512244706533</v>
      </c>
      <c r="BB64" s="321">
        <f>AVERAGE(AQ$57:AQ$62)</f>
        <v>0.19844290572138371</v>
      </c>
      <c r="BC64" s="293">
        <f t="shared" si="50"/>
        <v>1.1084923922018777</v>
      </c>
      <c r="BD64" s="277"/>
      <c r="BE64" s="273"/>
      <c r="BF64" s="277"/>
      <c r="BG64" s="277"/>
    </row>
    <row r="65" spans="1:59" x14ac:dyDescent="0.25">
      <c r="A65" s="284">
        <v>1955</v>
      </c>
      <c r="B65" s="344">
        <v>56520.768799237027</v>
      </c>
      <c r="C65" s="298">
        <f t="shared" si="52"/>
        <v>10557.501198908267</v>
      </c>
      <c r="D65" s="298">
        <f t="shared" si="52"/>
        <v>15231.165615741238</v>
      </c>
      <c r="E65" s="298">
        <f t="shared" si="52"/>
        <v>2728.0757208934065</v>
      </c>
      <c r="F65" s="298">
        <f t="shared" si="52"/>
        <v>496.51990393254761</v>
      </c>
      <c r="G65" s="298">
        <f t="shared" si="51"/>
        <v>2091.8621436832</v>
      </c>
      <c r="H65" s="298">
        <f t="shared" si="51"/>
        <v>9914.7078472320845</v>
      </c>
      <c r="I65" s="298">
        <f t="shared" si="51"/>
        <v>30732.101984587516</v>
      </c>
      <c r="J65" s="298">
        <f t="shared" si="51"/>
        <v>17528.519177361864</v>
      </c>
      <c r="K65" s="298">
        <f t="shared" si="51"/>
        <v>1982.5366602485108</v>
      </c>
      <c r="L65" s="298">
        <f t="shared" si="47"/>
        <v>11221.046146977147</v>
      </c>
      <c r="M65" s="298">
        <v>0</v>
      </c>
      <c r="N65" s="299">
        <f t="shared" si="2"/>
        <v>0</v>
      </c>
      <c r="O65" s="299">
        <f t="shared" si="3"/>
        <v>0</v>
      </c>
      <c r="P65" s="299">
        <f t="shared" si="4"/>
        <v>0</v>
      </c>
      <c r="Q65" s="310"/>
      <c r="R65" s="284">
        <v>1955</v>
      </c>
      <c r="S65" s="295">
        <f t="shared" si="46"/>
        <v>8.4985210938716129</v>
      </c>
      <c r="T65" s="295">
        <f t="shared" si="46"/>
        <v>9.249480617608242</v>
      </c>
      <c r="U65" s="295">
        <f t="shared" si="46"/>
        <v>10.194459007575274</v>
      </c>
      <c r="V65" s="295">
        <f t="shared" si="46"/>
        <v>10.859746227761669</v>
      </c>
      <c r="W65" s="295">
        <f t="shared" si="46"/>
        <v>11.477290546961761</v>
      </c>
      <c r="X65" s="295">
        <f t="shared" si="46"/>
        <v>11.341612625587061</v>
      </c>
      <c r="Y65" s="295">
        <f t="shared" si="46"/>
        <v>9.7115829252865105</v>
      </c>
      <c r="Z65" s="295">
        <f t="shared" si="46"/>
        <v>7.4254444392585883</v>
      </c>
      <c r="AA65" s="295">
        <f t="shared" si="46"/>
        <v>7.5294362590113906</v>
      </c>
      <c r="AB65" s="295">
        <f t="shared" si="45"/>
        <v>7.2563150639129548</v>
      </c>
      <c r="AC65" s="295">
        <f t="shared" si="45"/>
        <v>7.2932465948015723</v>
      </c>
      <c r="AD65" s="301" t="s">
        <v>2</v>
      </c>
      <c r="AE65" s="322"/>
      <c r="AF65" s="284">
        <v>1955</v>
      </c>
      <c r="AG65" s="302">
        <v>1</v>
      </c>
      <c r="AH65" s="302">
        <v>0.18678976636727529</v>
      </c>
      <c r="AI65" s="302">
        <v>0.26947909484109572</v>
      </c>
      <c r="AJ65" s="302">
        <v>4.8266783677051339E-2</v>
      </c>
      <c r="AK65" s="302">
        <v>8.7847337267509019E-3</v>
      </c>
      <c r="AL65" s="302">
        <v>3.7010504069991311E-2</v>
      </c>
      <c r="AM65" s="302">
        <v>0.17541707336730217</v>
      </c>
      <c r="AN65" s="302">
        <v>0.54373113879162893</v>
      </c>
      <c r="AO65" s="302">
        <v>0.31012527872052725</v>
      </c>
      <c r="AP65" s="302">
        <v>3.507625077235809E-2</v>
      </c>
      <c r="AQ65" s="302">
        <v>0.19852960929874364</v>
      </c>
      <c r="AR65" s="304">
        <v>0</v>
      </c>
      <c r="AS65" s="299">
        <f t="shared" si="5"/>
        <v>0</v>
      </c>
      <c r="AT65" s="299">
        <f t="shared" si="6"/>
        <v>0</v>
      </c>
      <c r="AU65" s="299">
        <f t="shared" si="7"/>
        <v>0</v>
      </c>
      <c r="AW65" s="315" t="s">
        <v>131</v>
      </c>
      <c r="AX65" s="318" t="s">
        <v>2</v>
      </c>
      <c r="AY65" s="318" t="s">
        <v>2</v>
      </c>
      <c r="AZ65" s="318" t="s">
        <v>2</v>
      </c>
      <c r="BA65" s="318" t="s">
        <v>2</v>
      </c>
      <c r="BB65" s="318" t="s">
        <v>2</v>
      </c>
      <c r="BC65" s="318" t="s">
        <v>2</v>
      </c>
      <c r="BD65" s="309"/>
      <c r="BE65" s="309"/>
      <c r="BF65" s="309"/>
      <c r="BG65" s="277"/>
    </row>
    <row r="66" spans="1:59" x14ac:dyDescent="0.25">
      <c r="A66" s="284">
        <v>1956</v>
      </c>
      <c r="B66" s="344">
        <v>60385.009320478581</v>
      </c>
      <c r="C66" s="298">
        <f t="shared" si="52"/>
        <v>10307.95684895032</v>
      </c>
      <c r="D66" s="298">
        <f t="shared" si="52"/>
        <v>16861.400101440191</v>
      </c>
      <c r="E66" s="298">
        <f t="shared" si="52"/>
        <v>2850.5554833196602</v>
      </c>
      <c r="F66" s="298">
        <f t="shared" si="52"/>
        <v>554.2184400275263</v>
      </c>
      <c r="G66" s="298">
        <f t="shared" si="51"/>
        <v>2416.2911714076804</v>
      </c>
      <c r="H66" s="298">
        <f t="shared" si="51"/>
        <v>11040.335006685325</v>
      </c>
      <c r="I66" s="298">
        <f t="shared" si="51"/>
        <v>33215.652370088072</v>
      </c>
      <c r="J66" s="298">
        <f t="shared" si="51"/>
        <v>18768.518897808885</v>
      </c>
      <c r="K66" s="298">
        <f t="shared" si="51"/>
        <v>2195.1099309583392</v>
      </c>
      <c r="L66" s="298">
        <f t="shared" si="47"/>
        <v>12252.023541320847</v>
      </c>
      <c r="M66" s="298">
        <v>0</v>
      </c>
      <c r="N66" s="299">
        <f t="shared" si="2"/>
        <v>0</v>
      </c>
      <c r="O66" s="299">
        <f t="shared" si="3"/>
        <v>0</v>
      </c>
      <c r="P66" s="299">
        <f t="shared" si="4"/>
        <v>0</v>
      </c>
      <c r="Q66" s="310"/>
      <c r="R66" s="284">
        <v>1956</v>
      </c>
      <c r="S66" s="295">
        <f t="shared" si="46"/>
        <v>6.8368506008250174</v>
      </c>
      <c r="T66" s="295">
        <f t="shared" si="46"/>
        <v>-2.3636686869024648</v>
      </c>
      <c r="U66" s="295">
        <f t="shared" si="46"/>
        <v>10.70328119874242</v>
      </c>
      <c r="V66" s="295">
        <f t="shared" si="46"/>
        <v>4.4896027440962438</v>
      </c>
      <c r="W66" s="295">
        <f t="shared" si="46"/>
        <v>11.620588749412363</v>
      </c>
      <c r="X66" s="295">
        <f t="shared" si="46"/>
        <v>15.509101720883445</v>
      </c>
      <c r="Y66" s="295">
        <f t="shared" si="46"/>
        <v>11.353104668308367</v>
      </c>
      <c r="Z66" s="295">
        <f t="shared" si="46"/>
        <v>8.0812903287451157</v>
      </c>
      <c r="AA66" s="295">
        <f t="shared" si="46"/>
        <v>7.0741841218879609</v>
      </c>
      <c r="AB66" s="295">
        <f t="shared" si="46"/>
        <v>10.722287005940267</v>
      </c>
      <c r="AC66" s="295">
        <f t="shared" si="46"/>
        <v>9.187890156047839</v>
      </c>
      <c r="AD66" s="301" t="s">
        <v>2</v>
      </c>
      <c r="AE66" s="322"/>
      <c r="AF66" s="284">
        <v>1956</v>
      </c>
      <c r="AG66" s="302">
        <v>1</v>
      </c>
      <c r="AH66" s="302">
        <v>0.170703904246224</v>
      </c>
      <c r="AI66" s="302">
        <v>0.27923155583122389</v>
      </c>
      <c r="AJ66" s="302">
        <v>4.7206343352387978E-2</v>
      </c>
      <c r="AK66" s="302">
        <v>9.1780798953950346E-3</v>
      </c>
      <c r="AL66" s="302">
        <v>4.0014751982297619E-2</v>
      </c>
      <c r="AM66" s="302">
        <v>0.18283238060114329</v>
      </c>
      <c r="AN66" s="302">
        <v>0.55006453992255211</v>
      </c>
      <c r="AO66" s="302">
        <v>0.3108142088411312</v>
      </c>
      <c r="AP66" s="302">
        <v>3.6351901832263257E-2</v>
      </c>
      <c r="AQ66" s="302">
        <v>0.20289842924915763</v>
      </c>
      <c r="AR66" s="304">
        <v>0</v>
      </c>
      <c r="AS66" s="299">
        <f t="shared" si="5"/>
        <v>0</v>
      </c>
      <c r="AT66" s="299">
        <f t="shared" si="6"/>
        <v>0</v>
      </c>
      <c r="AU66" s="299">
        <f t="shared" si="7"/>
        <v>0</v>
      </c>
      <c r="AW66" s="278"/>
      <c r="AX66" s="309"/>
      <c r="AY66" s="319">
        <f>AY55+AY56+AY61</f>
        <v>0.99999999999999989</v>
      </c>
      <c r="AZ66" s="319">
        <f>AZ55+AZ56+AZ61</f>
        <v>6.1201825987110485</v>
      </c>
      <c r="BA66" s="309"/>
      <c r="BB66" s="319">
        <f>BB55+BB56+BB61</f>
        <v>1</v>
      </c>
      <c r="BC66" s="319">
        <f>BC55+BC56+BC61</f>
        <v>5.7595580222317491</v>
      </c>
      <c r="BD66" s="293"/>
      <c r="BE66" s="293"/>
      <c r="BF66" s="293"/>
      <c r="BG66" s="279"/>
    </row>
    <row r="67" spans="1:59" x14ac:dyDescent="0.25">
      <c r="A67" s="284">
        <v>1957</v>
      </c>
      <c r="B67" s="344">
        <v>64959.18070348374</v>
      </c>
      <c r="C67" s="298">
        <f t="shared" si="52"/>
        <v>11145.143553530086</v>
      </c>
      <c r="D67" s="298">
        <f t="shared" si="52"/>
        <v>18126.801599733266</v>
      </c>
      <c r="E67" s="298">
        <f t="shared" si="52"/>
        <v>3039.8606804042552</v>
      </c>
      <c r="F67" s="298">
        <f t="shared" si="52"/>
        <v>598.25429973989833</v>
      </c>
      <c r="G67" s="298">
        <f t="shared" si="51"/>
        <v>2731.623058964663</v>
      </c>
      <c r="H67" s="298">
        <f t="shared" si="51"/>
        <v>11757.06356062445</v>
      </c>
      <c r="I67" s="298">
        <f t="shared" si="51"/>
        <v>35687.235550220386</v>
      </c>
      <c r="J67" s="298">
        <f t="shared" si="51"/>
        <v>20192.347959495131</v>
      </c>
      <c r="K67" s="298">
        <f t="shared" si="51"/>
        <v>2293.308149002944</v>
      </c>
      <c r="L67" s="298">
        <f t="shared" si="47"/>
        <v>13201.57944172231</v>
      </c>
      <c r="M67" s="298">
        <v>0</v>
      </c>
      <c r="N67" s="299">
        <f t="shared" si="2"/>
        <v>0</v>
      </c>
      <c r="O67" s="299">
        <f t="shared" si="3"/>
        <v>0</v>
      </c>
      <c r="P67" s="299">
        <f t="shared" si="4"/>
        <v>0</v>
      </c>
      <c r="Q67" s="310"/>
      <c r="R67" s="284">
        <v>1957</v>
      </c>
      <c r="S67" s="295">
        <f t="shared" ref="S67:AC90" si="53">((B67/B66)-1)*100</f>
        <v>7.5750114713551975</v>
      </c>
      <c r="T67" s="295">
        <f t="shared" si="53"/>
        <v>8.1217521265139823</v>
      </c>
      <c r="U67" s="295">
        <f t="shared" si="53"/>
        <v>7.5047237517659848</v>
      </c>
      <c r="V67" s="295">
        <f t="shared" si="53"/>
        <v>6.640993244731952</v>
      </c>
      <c r="W67" s="295">
        <f t="shared" si="53"/>
        <v>7.9455782290796639</v>
      </c>
      <c r="X67" s="295">
        <f t="shared" si="53"/>
        <v>13.050243749112278</v>
      </c>
      <c r="Y67" s="295">
        <f t="shared" si="53"/>
        <v>6.4919094710905068</v>
      </c>
      <c r="Z67" s="295">
        <f t="shared" si="53"/>
        <v>7.4410195307741844</v>
      </c>
      <c r="AA67" s="295">
        <f t="shared" si="53"/>
        <v>7.5862622375198141</v>
      </c>
      <c r="AB67" s="295">
        <f t="shared" si="53"/>
        <v>4.4734988740055215</v>
      </c>
      <c r="AC67" s="295">
        <f t="shared" si="53"/>
        <v>7.7501965058997424</v>
      </c>
      <c r="AD67" s="301" t="s">
        <v>2</v>
      </c>
      <c r="AE67" s="322"/>
      <c r="AF67" s="284">
        <v>1957</v>
      </c>
      <c r="AG67" s="302">
        <v>1</v>
      </c>
      <c r="AH67" s="302">
        <v>0.17157149201748439</v>
      </c>
      <c r="AI67" s="302">
        <v>0.2790491105864753</v>
      </c>
      <c r="AJ67" s="302">
        <v>4.6796475070708957E-2</v>
      </c>
      <c r="AK67" s="302">
        <v>9.2096958930366277E-3</v>
      </c>
      <c r="AL67" s="302">
        <v>4.2051377948154556E-2</v>
      </c>
      <c r="AM67" s="302">
        <v>0.18099156167457517</v>
      </c>
      <c r="AN67" s="302">
        <v>0.54937939739604025</v>
      </c>
      <c r="AO67" s="302">
        <v>0.31084671544221343</v>
      </c>
      <c r="AP67" s="302">
        <v>3.530383425664041E-2</v>
      </c>
      <c r="AQ67" s="302">
        <v>0.20322884769718644</v>
      </c>
      <c r="AR67" s="304">
        <v>0</v>
      </c>
      <c r="AS67" s="299">
        <f t="shared" si="5"/>
        <v>0</v>
      </c>
      <c r="AT67" s="299">
        <f t="shared" si="6"/>
        <v>0</v>
      </c>
      <c r="AU67" s="299">
        <f t="shared" si="7"/>
        <v>0</v>
      </c>
      <c r="AW67" s="279"/>
      <c r="AX67" s="279"/>
      <c r="AY67" s="279"/>
      <c r="AZ67" s="279"/>
      <c r="BA67" s="279"/>
      <c r="BB67" s="279"/>
      <c r="BC67" s="279"/>
      <c r="BD67" s="348"/>
      <c r="BE67" s="348"/>
      <c r="BF67" s="348"/>
      <c r="BG67" s="348"/>
    </row>
    <row r="68" spans="1:59" x14ac:dyDescent="0.25">
      <c r="A68" s="284">
        <v>1958</v>
      </c>
      <c r="B68" s="344">
        <v>68413.884716178189</v>
      </c>
      <c r="C68" s="298">
        <f t="shared" si="52"/>
        <v>11909.884080346743</v>
      </c>
      <c r="D68" s="298">
        <f t="shared" si="52"/>
        <v>18928.976869699032</v>
      </c>
      <c r="E68" s="298">
        <f t="shared" si="52"/>
        <v>3260.0213914203978</v>
      </c>
      <c r="F68" s="298">
        <f t="shared" si="52"/>
        <v>643.80487655437753</v>
      </c>
      <c r="G68" s="298">
        <f t="shared" si="51"/>
        <v>2638.9926307818587</v>
      </c>
      <c r="H68" s="298">
        <f t="shared" si="51"/>
        <v>12386.157970942395</v>
      </c>
      <c r="I68" s="298">
        <f t="shared" si="51"/>
        <v>37575.023766132421</v>
      </c>
      <c r="J68" s="298">
        <f t="shared" si="51"/>
        <v>21236.45047992812</v>
      </c>
      <c r="K68" s="298">
        <f t="shared" si="51"/>
        <v>2364.1608320640703</v>
      </c>
      <c r="L68" s="298">
        <f t="shared" si="47"/>
        <v>13974.412454140222</v>
      </c>
      <c r="M68" s="298">
        <v>0</v>
      </c>
      <c r="N68" s="299">
        <f t="shared" si="2"/>
        <v>0</v>
      </c>
      <c r="O68" s="299">
        <f t="shared" si="3"/>
        <v>0</v>
      </c>
      <c r="P68" s="299">
        <f t="shared" si="4"/>
        <v>0</v>
      </c>
      <c r="Q68" s="310"/>
      <c r="R68" s="284">
        <v>1958</v>
      </c>
      <c r="S68" s="295">
        <f t="shared" si="53"/>
        <v>5.3182690657137099</v>
      </c>
      <c r="T68" s="295">
        <f t="shared" si="53"/>
        <v>6.8616480635140364</v>
      </c>
      <c r="U68" s="295">
        <f t="shared" si="53"/>
        <v>4.4253547188245923</v>
      </c>
      <c r="V68" s="295">
        <f t="shared" si="53"/>
        <v>7.2424605652277707</v>
      </c>
      <c r="W68" s="295">
        <f t="shared" si="53"/>
        <v>7.613915492840273</v>
      </c>
      <c r="X68" s="295">
        <f t="shared" si="53"/>
        <v>-3.3910399122898394</v>
      </c>
      <c r="Y68" s="295">
        <f t="shared" si="53"/>
        <v>5.3507783391155916</v>
      </c>
      <c r="Z68" s="295">
        <f t="shared" si="53"/>
        <v>5.2898135336245655</v>
      </c>
      <c r="AA68" s="295">
        <f t="shared" si="53"/>
        <v>5.1707831230296097</v>
      </c>
      <c r="AB68" s="295">
        <f t="shared" si="53"/>
        <v>3.0895404567384821</v>
      </c>
      <c r="AC68" s="295">
        <f t="shared" si="53"/>
        <v>5.8540950787710155</v>
      </c>
      <c r="AD68" s="301" t="s">
        <v>2</v>
      </c>
      <c r="AE68" s="322"/>
      <c r="AF68" s="284">
        <v>1958</v>
      </c>
      <c r="AG68" s="302">
        <v>1</v>
      </c>
      <c r="AH68" s="302">
        <v>0.17408577410500928</v>
      </c>
      <c r="AI68" s="302">
        <v>0.27668326317424857</v>
      </c>
      <c r="AJ68" s="302">
        <v>4.7651458544488753E-2</v>
      </c>
      <c r="AK68" s="302">
        <v>9.4104417432991291E-3</v>
      </c>
      <c r="AL68" s="302">
        <v>3.8573933372296899E-2</v>
      </c>
      <c r="AM68" s="302">
        <v>0.18104742951416375</v>
      </c>
      <c r="AN68" s="302">
        <v>0.54923096272074223</v>
      </c>
      <c r="AO68" s="302">
        <v>0.31041141090042834</v>
      </c>
      <c r="AP68" s="302">
        <v>3.4556740080935719E-2</v>
      </c>
      <c r="AQ68" s="302">
        <v>0.2042628117393781</v>
      </c>
      <c r="AR68" s="304">
        <v>0</v>
      </c>
      <c r="AS68" s="299">
        <f t="shared" si="5"/>
        <v>0</v>
      </c>
      <c r="AT68" s="299">
        <f t="shared" si="6"/>
        <v>0</v>
      </c>
      <c r="AU68" s="299">
        <f t="shared" si="7"/>
        <v>0</v>
      </c>
      <c r="AX68" s="276"/>
      <c r="AY68" s="276"/>
      <c r="AZ68" s="276"/>
      <c r="BA68" s="276"/>
      <c r="BB68" s="276"/>
      <c r="BC68" s="276"/>
      <c r="BD68" s="348"/>
      <c r="BE68" s="348"/>
      <c r="BF68" s="348"/>
      <c r="BG68" s="348"/>
    </row>
    <row r="69" spans="1:59" x14ac:dyDescent="0.25">
      <c r="A69" s="284">
        <v>1959</v>
      </c>
      <c r="B69" s="344">
        <v>70460.21565327498</v>
      </c>
      <c r="C69" s="298">
        <f t="shared" si="52"/>
        <v>11535.85348367557</v>
      </c>
      <c r="D69" s="298">
        <f t="shared" si="52"/>
        <v>20471.685936040092</v>
      </c>
      <c r="E69" s="298">
        <f t="shared" si="52"/>
        <v>3584.4557025004556</v>
      </c>
      <c r="F69" s="298">
        <f t="shared" si="52"/>
        <v>692.39415433784575</v>
      </c>
      <c r="G69" s="298">
        <f t="shared" si="51"/>
        <v>2697.7052943133904</v>
      </c>
      <c r="H69" s="298">
        <f t="shared" si="51"/>
        <v>13497.130784888401</v>
      </c>
      <c r="I69" s="298">
        <f t="shared" si="51"/>
        <v>38452.676233559323</v>
      </c>
      <c r="J69" s="298">
        <f t="shared" si="51"/>
        <v>21805.860636942547</v>
      </c>
      <c r="K69" s="298">
        <f t="shared" si="51"/>
        <v>2437.5513503589655</v>
      </c>
      <c r="L69" s="298">
        <f t="shared" si="47"/>
        <v>14209.264246257806</v>
      </c>
      <c r="M69" s="298">
        <v>0</v>
      </c>
      <c r="N69" s="299">
        <f>M69+C69+D69+I69-B69</f>
        <v>0</v>
      </c>
      <c r="O69" s="299">
        <f t="shared" ref="O69:O110" si="54">D69-E69-F69-G69-H69</f>
        <v>0</v>
      </c>
      <c r="P69" s="299">
        <f t="shared" ref="P69:P110" si="55">I69-J69-K69-L69</f>
        <v>0</v>
      </c>
      <c r="Q69" s="310"/>
      <c r="R69" s="284">
        <v>1959</v>
      </c>
      <c r="S69" s="295">
        <f t="shared" si="53"/>
        <v>2.9911047232388466</v>
      </c>
      <c r="T69" s="295">
        <f t="shared" si="53"/>
        <v>-3.1405057693918659</v>
      </c>
      <c r="U69" s="295">
        <f t="shared" si="53"/>
        <v>8.1499865363065851</v>
      </c>
      <c r="V69" s="295">
        <f t="shared" si="53"/>
        <v>9.9519074302362611</v>
      </c>
      <c r="W69" s="295">
        <f t="shared" si="53"/>
        <v>7.547205613526331</v>
      </c>
      <c r="X69" s="295">
        <f t="shared" si="53"/>
        <v>2.2248134703633848</v>
      </c>
      <c r="Y69" s="295">
        <f t="shared" si="53"/>
        <v>8.9694707313786814</v>
      </c>
      <c r="Z69" s="295">
        <f t="shared" si="53"/>
        <v>2.3357336322378019</v>
      </c>
      <c r="AA69" s="295">
        <f t="shared" si="53"/>
        <v>2.6812868636056253</v>
      </c>
      <c r="AB69" s="295">
        <f t="shared" si="53"/>
        <v>3.1042946528650583</v>
      </c>
      <c r="AC69" s="295">
        <f t="shared" si="53"/>
        <v>1.6805843743935345</v>
      </c>
      <c r="AD69" s="301" t="s">
        <v>2</v>
      </c>
      <c r="AE69" s="322"/>
      <c r="AF69" s="284">
        <v>1959</v>
      </c>
      <c r="AG69" s="302">
        <v>1</v>
      </c>
      <c r="AH69" s="302">
        <v>0.16372151825992012</v>
      </c>
      <c r="AI69" s="302">
        <v>0.29054248196994514</v>
      </c>
      <c r="AJ69" s="302">
        <v>5.0872051259948856E-2</v>
      </c>
      <c r="AK69" s="302">
        <v>9.8267390742177406E-3</v>
      </c>
      <c r="AL69" s="302">
        <v>3.8286929287705086E-2</v>
      </c>
      <c r="AM69" s="302">
        <v>0.19155676234807345</v>
      </c>
      <c r="AN69" s="302">
        <v>0.54573599977013476</v>
      </c>
      <c r="AO69" s="302">
        <v>0.30947763123868632</v>
      </c>
      <c r="AP69" s="302">
        <v>3.459471884607649E-2</v>
      </c>
      <c r="AQ69" s="302">
        <v>0.20166364968537195</v>
      </c>
      <c r="AR69" s="304">
        <v>0</v>
      </c>
      <c r="AS69" s="299">
        <f t="shared" ref="AS69:AS110" si="56">AR69+AH69+AI69+AN69-AG69</f>
        <v>0</v>
      </c>
      <c r="AT69" s="299">
        <f t="shared" ref="AT69:AT110" si="57">AI69-AJ69-AK69-AL69-AM69</f>
        <v>0</v>
      </c>
      <c r="AU69" s="299">
        <f t="shared" ref="AU69:AU110" si="58">AN69-AO69-AP69-AQ69</f>
        <v>0</v>
      </c>
      <c r="AW69" s="433" t="s">
        <v>263</v>
      </c>
      <c r="AX69" s="436" t="s">
        <v>292</v>
      </c>
      <c r="AY69" s="436"/>
      <c r="AZ69" s="436"/>
      <c r="BA69" s="436" t="s">
        <v>293</v>
      </c>
      <c r="BB69" s="436"/>
      <c r="BC69" s="436"/>
      <c r="BD69" s="279"/>
      <c r="BE69" s="279"/>
      <c r="BF69" s="279"/>
      <c r="BG69" s="279"/>
    </row>
    <row r="70" spans="1:59" x14ac:dyDescent="0.25">
      <c r="A70" s="284">
        <v>1960</v>
      </c>
      <c r="B70" s="344">
        <v>76179.19701231776</v>
      </c>
      <c r="C70" s="298">
        <f t="shared" si="52"/>
        <v>12132.105642678986</v>
      </c>
      <c r="D70" s="298">
        <f t="shared" si="52"/>
        <v>22236.12003336737</v>
      </c>
      <c r="E70" s="298">
        <f t="shared" si="52"/>
        <v>3762.6230015717806</v>
      </c>
      <c r="F70" s="298">
        <f t="shared" si="52"/>
        <v>760.2178838257754</v>
      </c>
      <c r="G70" s="298">
        <f t="shared" si="51"/>
        <v>3089.9668313957118</v>
      </c>
      <c r="H70" s="298">
        <f t="shared" si="51"/>
        <v>14623.312316574104</v>
      </c>
      <c r="I70" s="298">
        <f t="shared" si="51"/>
        <v>41810.971336271403</v>
      </c>
      <c r="J70" s="298">
        <f t="shared" si="51"/>
        <v>23727.705987851095</v>
      </c>
      <c r="K70" s="298">
        <f t="shared" si="51"/>
        <v>2528.6608173059749</v>
      </c>
      <c r="L70" s="298">
        <f t="shared" si="47"/>
        <v>15554.604531114333</v>
      </c>
      <c r="M70" s="298">
        <v>0</v>
      </c>
      <c r="N70" s="299">
        <f t="shared" ref="N70:N110" si="59">M70+C70+D70+I70-B70</f>
        <v>0</v>
      </c>
      <c r="O70" s="299">
        <f t="shared" si="54"/>
        <v>0</v>
      </c>
      <c r="P70" s="299">
        <f t="shared" si="55"/>
        <v>0</v>
      </c>
      <c r="Q70" s="310"/>
      <c r="R70" s="284">
        <v>1960</v>
      </c>
      <c r="S70" s="295">
        <f t="shared" si="53"/>
        <v>8.1166106376754588</v>
      </c>
      <c r="T70" s="295">
        <f t="shared" si="53"/>
        <v>5.1686869969974403</v>
      </c>
      <c r="U70" s="295">
        <f t="shared" si="53"/>
        <v>8.6188997957467492</v>
      </c>
      <c r="V70" s="295">
        <f t="shared" si="53"/>
        <v>4.9705537983643744</v>
      </c>
      <c r="W70" s="295">
        <f t="shared" si="53"/>
        <v>9.7955375652746923</v>
      </c>
      <c r="X70" s="295">
        <f t="shared" si="53"/>
        <v>14.540562970654602</v>
      </c>
      <c r="Y70" s="295">
        <f t="shared" si="53"/>
        <v>8.3438587773528425</v>
      </c>
      <c r="Z70" s="295">
        <f t="shared" si="53"/>
        <v>8.7335796403714241</v>
      </c>
      <c r="AA70" s="295">
        <f t="shared" si="53"/>
        <v>8.8134349884481988</v>
      </c>
      <c r="AB70" s="295">
        <f t="shared" si="53"/>
        <v>3.7377455426156336</v>
      </c>
      <c r="AC70" s="295">
        <f t="shared" si="53"/>
        <v>9.4680502912797948</v>
      </c>
      <c r="AD70" s="301" t="s">
        <v>2</v>
      </c>
      <c r="AE70" s="322"/>
      <c r="AF70" s="284">
        <v>1960</v>
      </c>
      <c r="AG70" s="302">
        <v>1</v>
      </c>
      <c r="AH70" s="302">
        <v>0.15925746290968767</v>
      </c>
      <c r="AI70" s="302">
        <v>0.29189228694248259</v>
      </c>
      <c r="AJ70" s="302">
        <v>4.9391738809787991E-2</v>
      </c>
      <c r="AK70" s="302">
        <v>9.9793370584209794E-3</v>
      </c>
      <c r="AL70" s="302">
        <v>4.0561819401904183E-2</v>
      </c>
      <c r="AM70" s="302">
        <v>0.19195939167236947</v>
      </c>
      <c r="AN70" s="302">
        <v>0.54885025014782973</v>
      </c>
      <c r="AO70" s="302">
        <v>0.31147225119758687</v>
      </c>
      <c r="AP70" s="302">
        <v>3.3193587179674577E-2</v>
      </c>
      <c r="AQ70" s="302">
        <v>0.20418441177056826</v>
      </c>
      <c r="AR70" s="304">
        <v>0</v>
      </c>
      <c r="AS70" s="299">
        <f t="shared" si="56"/>
        <v>0</v>
      </c>
      <c r="AT70" s="299">
        <f t="shared" si="57"/>
        <v>0</v>
      </c>
      <c r="AU70" s="299">
        <f t="shared" si="58"/>
        <v>0</v>
      </c>
      <c r="AW70" s="434"/>
      <c r="AX70" s="282" t="s">
        <v>275</v>
      </c>
      <c r="AY70" s="282" t="s">
        <v>276</v>
      </c>
      <c r="AZ70" s="282" t="s">
        <v>277</v>
      </c>
      <c r="BA70" s="282" t="s">
        <v>275</v>
      </c>
      <c r="BB70" s="282" t="s">
        <v>276</v>
      </c>
      <c r="BC70" s="282" t="s">
        <v>277</v>
      </c>
      <c r="BD70" s="277"/>
      <c r="BE70" s="273"/>
      <c r="BF70" s="277"/>
      <c r="BG70" s="277"/>
    </row>
    <row r="71" spans="1:59" x14ac:dyDescent="0.25">
      <c r="A71" s="284">
        <v>1961</v>
      </c>
      <c r="B71" s="344">
        <v>79469.587333429721</v>
      </c>
      <c r="C71" s="298">
        <f t="shared" si="52"/>
        <v>12277.592019872021</v>
      </c>
      <c r="D71" s="298">
        <f t="shared" si="52"/>
        <v>23248.455624403163</v>
      </c>
      <c r="E71" s="298">
        <f t="shared" si="52"/>
        <v>4078.7295746227246</v>
      </c>
      <c r="F71" s="298">
        <f t="shared" si="52"/>
        <v>812.41345451447944</v>
      </c>
      <c r="G71" s="298">
        <f t="shared" si="51"/>
        <v>3066.8734137482584</v>
      </c>
      <c r="H71" s="298">
        <f t="shared" si="51"/>
        <v>15290.4391815177</v>
      </c>
      <c r="I71" s="298">
        <f t="shared" si="51"/>
        <v>43943.539689154539</v>
      </c>
      <c r="J71" s="298">
        <f t="shared" si="51"/>
        <v>24962.148144367202</v>
      </c>
      <c r="K71" s="298">
        <f t="shared" si="51"/>
        <v>2602.3486293148708</v>
      </c>
      <c r="L71" s="298">
        <f t="shared" si="47"/>
        <v>16379.042915472466</v>
      </c>
      <c r="M71" s="298">
        <v>0</v>
      </c>
      <c r="N71" s="299">
        <f t="shared" si="59"/>
        <v>0</v>
      </c>
      <c r="O71" s="299">
        <f t="shared" si="54"/>
        <v>0</v>
      </c>
      <c r="P71" s="299">
        <f t="shared" si="55"/>
        <v>0</v>
      </c>
      <c r="Q71" s="310"/>
      <c r="R71" s="284">
        <v>1961</v>
      </c>
      <c r="S71" s="295">
        <f t="shared" si="53"/>
        <v>4.3192767187870462</v>
      </c>
      <c r="T71" s="295">
        <f t="shared" si="53"/>
        <v>1.1991848857731302</v>
      </c>
      <c r="U71" s="295">
        <f t="shared" si="53"/>
        <v>4.5526629174365452</v>
      </c>
      <c r="V71" s="295">
        <f t="shared" si="53"/>
        <v>8.4012289543463403</v>
      </c>
      <c r="W71" s="295">
        <f t="shared" si="53"/>
        <v>6.8658698774660909</v>
      </c>
      <c r="X71" s="295">
        <f t="shared" si="53"/>
        <v>-0.74736781679375364</v>
      </c>
      <c r="Y71" s="295">
        <f t="shared" si="53"/>
        <v>4.562077664083497</v>
      </c>
      <c r="Z71" s="295">
        <f t="shared" si="53"/>
        <v>5.1004994256928837</v>
      </c>
      <c r="AA71" s="295">
        <f t="shared" si="53"/>
        <v>5.202534780008472</v>
      </c>
      <c r="AB71" s="295">
        <f t="shared" si="53"/>
        <v>2.9141042367003767</v>
      </c>
      <c r="AC71" s="295">
        <f t="shared" si="53"/>
        <v>5.3002850873449248</v>
      </c>
      <c r="AD71" s="301" t="s">
        <v>2</v>
      </c>
      <c r="AE71" s="322"/>
      <c r="AF71" s="284">
        <v>1961</v>
      </c>
      <c r="AG71" s="302">
        <v>1</v>
      </c>
      <c r="AH71" s="302">
        <v>0.15449422139766569</v>
      </c>
      <c r="AI71" s="302">
        <v>0.29254531707657999</v>
      </c>
      <c r="AJ71" s="302">
        <v>5.1324408638359242E-2</v>
      </c>
      <c r="AK71" s="302">
        <v>1.0222947944926966E-2</v>
      </c>
      <c r="AL71" s="302">
        <v>3.8591787332185448E-2</v>
      </c>
      <c r="AM71" s="302">
        <v>0.19240617316110833</v>
      </c>
      <c r="AN71" s="302">
        <v>0.55296046152575429</v>
      </c>
      <c r="AO71" s="302">
        <v>0.31410944717296413</v>
      </c>
      <c r="AP71" s="302">
        <v>3.2746472161686503E-2</v>
      </c>
      <c r="AQ71" s="302">
        <v>0.20610454219110369</v>
      </c>
      <c r="AR71" s="304">
        <v>0</v>
      </c>
      <c r="AS71" s="299">
        <f t="shared" si="56"/>
        <v>0</v>
      </c>
      <c r="AT71" s="299">
        <f t="shared" si="57"/>
        <v>0</v>
      </c>
      <c r="AU71" s="299">
        <f t="shared" si="58"/>
        <v>0</v>
      </c>
      <c r="AW71" s="291" t="s">
        <v>278</v>
      </c>
      <c r="AX71" s="292">
        <v>5.7499678794982412</v>
      </c>
      <c r="AY71" s="321">
        <v>1</v>
      </c>
      <c r="AZ71" s="309">
        <v>5.7499678794982412</v>
      </c>
      <c r="BA71" s="292">
        <f>(((B$68/B$62)^(1/6))-1)*100</f>
        <v>6.3703996991116396</v>
      </c>
      <c r="BB71" s="321">
        <f>AVERAGE(AG$63:AG$68)</f>
        <v>1</v>
      </c>
      <c r="BC71" s="309">
        <f>BB71*BA71</f>
        <v>6.3703996991116396</v>
      </c>
      <c r="BD71" s="277"/>
      <c r="BE71" s="273"/>
      <c r="BF71" s="277"/>
      <c r="BG71" s="277"/>
    </row>
    <row r="72" spans="1:59" x14ac:dyDescent="0.25">
      <c r="A72" s="284">
        <v>1962</v>
      </c>
      <c r="B72" s="344">
        <v>83012.916145116353</v>
      </c>
      <c r="C72" s="298">
        <f t="shared" si="52"/>
        <v>12724.361999885688</v>
      </c>
      <c r="D72" s="298">
        <f t="shared" si="52"/>
        <v>24497.121095561135</v>
      </c>
      <c r="E72" s="298">
        <f t="shared" si="52"/>
        <v>4353.2694335612705</v>
      </c>
      <c r="F72" s="298">
        <f t="shared" si="52"/>
        <v>880.29545703459542</v>
      </c>
      <c r="G72" s="298">
        <f t="shared" si="51"/>
        <v>3249.5104977015781</v>
      </c>
      <c r="H72" s="298">
        <f t="shared" si="51"/>
        <v>16014.045707263689</v>
      </c>
      <c r="I72" s="298">
        <f t="shared" si="51"/>
        <v>45791.433049669526</v>
      </c>
      <c r="J72" s="298">
        <f t="shared" si="51"/>
        <v>25783.165970327587</v>
      </c>
      <c r="K72" s="298">
        <f t="shared" si="51"/>
        <v>2708.1764973117929</v>
      </c>
      <c r="L72" s="298">
        <f t="shared" si="47"/>
        <v>17300.090582030145</v>
      </c>
      <c r="M72" s="298">
        <v>0</v>
      </c>
      <c r="N72" s="299">
        <f t="shared" si="59"/>
        <v>0</v>
      </c>
      <c r="O72" s="299">
        <f t="shared" si="54"/>
        <v>0</v>
      </c>
      <c r="P72" s="299">
        <f t="shared" si="55"/>
        <v>0</v>
      </c>
      <c r="Q72" s="310"/>
      <c r="R72" s="284">
        <v>1962</v>
      </c>
      <c r="S72" s="295">
        <f t="shared" si="53"/>
        <v>4.4587230544181899</v>
      </c>
      <c r="T72" s="295">
        <f t="shared" si="53"/>
        <v>3.638905571145723</v>
      </c>
      <c r="U72" s="295">
        <f t="shared" si="53"/>
        <v>5.3709609417981641</v>
      </c>
      <c r="V72" s="295">
        <f t="shared" si="53"/>
        <v>6.7310140060938162</v>
      </c>
      <c r="W72" s="295">
        <f t="shared" si="53"/>
        <v>8.3555980200603841</v>
      </c>
      <c r="X72" s="295">
        <f t="shared" si="53"/>
        <v>5.9551556035729813</v>
      </c>
      <c r="Y72" s="295">
        <f t="shared" si="53"/>
        <v>4.7324116538172811</v>
      </c>
      <c r="Z72" s="295">
        <f t="shared" si="53"/>
        <v>4.2051536439406512</v>
      </c>
      <c r="AA72" s="295">
        <f t="shared" si="53"/>
        <v>3.2890511714459558</v>
      </c>
      <c r="AB72" s="295">
        <f t="shared" si="53"/>
        <v>4.0666291520204068</v>
      </c>
      <c r="AC72" s="295">
        <f t="shared" si="53"/>
        <v>5.6233301989068618</v>
      </c>
      <c r="AD72" s="301" t="s">
        <v>2</v>
      </c>
      <c r="AE72" s="322"/>
      <c r="AF72" s="284">
        <v>1962</v>
      </c>
      <c r="AG72" s="302">
        <v>1</v>
      </c>
      <c r="AH72" s="302">
        <v>0.1532817131450003</v>
      </c>
      <c r="AI72" s="302">
        <v>0.29510011493557559</v>
      </c>
      <c r="AJ72" s="302">
        <v>5.2440868670981793E-2</v>
      </c>
      <c r="AK72" s="302">
        <v>1.0604319157945678E-2</v>
      </c>
      <c r="AL72" s="302">
        <v>3.9144637348012823E-2</v>
      </c>
      <c r="AM72" s="302">
        <v>0.19291028975863528</v>
      </c>
      <c r="AN72" s="302">
        <v>0.55161817191942408</v>
      </c>
      <c r="AO72" s="302">
        <v>0.3105922206763051</v>
      </c>
      <c r="AP72" s="302">
        <v>3.2623555743754161E-2</v>
      </c>
      <c r="AQ72" s="302">
        <v>0.20840239549936482</v>
      </c>
      <c r="AR72" s="304">
        <v>0</v>
      </c>
      <c r="AS72" s="299">
        <f t="shared" si="56"/>
        <v>0</v>
      </c>
      <c r="AT72" s="299">
        <f t="shared" si="57"/>
        <v>0</v>
      </c>
      <c r="AU72" s="299">
        <f t="shared" si="58"/>
        <v>0</v>
      </c>
      <c r="AW72" s="291" t="s">
        <v>250</v>
      </c>
      <c r="AX72" s="292">
        <v>5.7307822830716892</v>
      </c>
      <c r="AY72" s="321">
        <v>0.18412018116701956</v>
      </c>
      <c r="AZ72" s="293">
        <v>1.0551526721879054</v>
      </c>
      <c r="BA72" s="292">
        <f>(((C$68/C$62)^(1/6))-1)*100</f>
        <v>6.2625392139714853</v>
      </c>
      <c r="BB72" s="321">
        <f>AVERAGE(AH$63:AH$68)</f>
        <v>0.17717473088054903</v>
      </c>
      <c r="BC72" s="293">
        <f t="shared" ref="BC72:BC81" si="60">BB72*BA72</f>
        <v>1.1095636998642828</v>
      </c>
      <c r="BD72" s="277"/>
      <c r="BE72" s="273"/>
      <c r="BF72" s="277"/>
      <c r="BG72" s="277"/>
    </row>
    <row r="73" spans="1:59" x14ac:dyDescent="0.25">
      <c r="A73" s="284">
        <v>1963</v>
      </c>
      <c r="B73" s="344">
        <v>89279.926528950658</v>
      </c>
      <c r="C73" s="298">
        <f t="shared" si="52"/>
        <v>13334.774927969545</v>
      </c>
      <c r="D73" s="298">
        <f t="shared" si="52"/>
        <v>26800.081913704529</v>
      </c>
      <c r="E73" s="298">
        <f t="shared" si="52"/>
        <v>4591.1275489915024</v>
      </c>
      <c r="F73" s="298">
        <f t="shared" si="52"/>
        <v>1085.2665339119346</v>
      </c>
      <c r="G73" s="298">
        <f t="shared" si="51"/>
        <v>3706.4102685812663</v>
      </c>
      <c r="H73" s="298">
        <f t="shared" si="51"/>
        <v>17417.277562219831</v>
      </c>
      <c r="I73" s="298">
        <f t="shared" si="51"/>
        <v>49145.069687276584</v>
      </c>
      <c r="J73" s="298">
        <f t="shared" si="51"/>
        <v>27891.349921536723</v>
      </c>
      <c r="K73" s="298">
        <f t="shared" si="51"/>
        <v>2922.717799161911</v>
      </c>
      <c r="L73" s="298">
        <f t="shared" si="47"/>
        <v>18331.001966577944</v>
      </c>
      <c r="M73" s="298">
        <v>0</v>
      </c>
      <c r="N73" s="299">
        <f t="shared" si="59"/>
        <v>0</v>
      </c>
      <c r="O73" s="299">
        <f t="shared" si="54"/>
        <v>0</v>
      </c>
      <c r="P73" s="299">
        <f t="shared" si="55"/>
        <v>0</v>
      </c>
      <c r="Q73" s="310"/>
      <c r="R73" s="284">
        <v>1963</v>
      </c>
      <c r="S73" s="295">
        <f t="shared" si="53"/>
        <v>7.5494401050540505</v>
      </c>
      <c r="T73" s="295">
        <f t="shared" si="53"/>
        <v>4.7971986971868663</v>
      </c>
      <c r="U73" s="295">
        <f t="shared" si="53"/>
        <v>9.4009447443221816</v>
      </c>
      <c r="V73" s="295">
        <f t="shared" si="53"/>
        <v>5.4638960225268596</v>
      </c>
      <c r="W73" s="295">
        <f t="shared" si="53"/>
        <v>23.28435018485888</v>
      </c>
      <c r="X73" s="295">
        <f t="shared" si="53"/>
        <v>14.06057223704491</v>
      </c>
      <c r="Y73" s="295">
        <f t="shared" si="53"/>
        <v>8.7625068680780682</v>
      </c>
      <c r="Z73" s="295">
        <f t="shared" si="53"/>
        <v>7.323720648727905</v>
      </c>
      <c r="AA73" s="295">
        <f t="shared" si="53"/>
        <v>8.176590701216945</v>
      </c>
      <c r="AB73" s="295">
        <f t="shared" si="53"/>
        <v>7.9219837430491546</v>
      </c>
      <c r="AC73" s="295">
        <f t="shared" si="53"/>
        <v>5.9589941431787752</v>
      </c>
      <c r="AD73" s="301" t="s">
        <v>2</v>
      </c>
      <c r="AE73" s="322"/>
      <c r="AF73" s="284">
        <v>1963</v>
      </c>
      <c r="AG73" s="302">
        <v>1</v>
      </c>
      <c r="AH73" s="302">
        <v>0.14935916108360034</v>
      </c>
      <c r="AI73" s="302">
        <v>0.30018037598870684</v>
      </c>
      <c r="AJ73" s="302">
        <v>5.1423961997804121E-2</v>
      </c>
      <c r="AK73" s="302">
        <v>1.2155773151986377E-2</v>
      </c>
      <c r="AL73" s="302">
        <v>4.1514486096484352E-2</v>
      </c>
      <c r="AM73" s="302">
        <v>0.19508615474243204</v>
      </c>
      <c r="AN73" s="302">
        <v>0.5504604629276928</v>
      </c>
      <c r="AO73" s="302">
        <v>0.3124033700060499</v>
      </c>
      <c r="AP73" s="302">
        <v>3.273656142866746E-2</v>
      </c>
      <c r="AQ73" s="302">
        <v>0.20532053149297541</v>
      </c>
      <c r="AR73" s="304">
        <v>0</v>
      </c>
      <c r="AS73" s="299">
        <f t="shared" si="56"/>
        <v>0</v>
      </c>
      <c r="AT73" s="299">
        <f t="shared" si="57"/>
        <v>0</v>
      </c>
      <c r="AU73" s="299">
        <f t="shared" si="58"/>
        <v>0</v>
      </c>
      <c r="AW73" s="291" t="s">
        <v>251</v>
      </c>
      <c r="AX73" s="292">
        <v>7.1942612731936473</v>
      </c>
      <c r="AY73" s="321">
        <v>0.26404690512676443</v>
      </c>
      <c r="AZ73" s="293">
        <v>1.8996224238601185</v>
      </c>
      <c r="BA73" s="292">
        <f>(((D$68/D$62)^(1/6))-1)*100</f>
        <v>6.4894481431305939</v>
      </c>
      <c r="BB73" s="321">
        <f>AVERAGE(AI$63:AI$68)</f>
        <v>0.27329370360332617</v>
      </c>
      <c r="BC73" s="293">
        <f t="shared" si="60"/>
        <v>1.773525317377888</v>
      </c>
      <c r="BD73" s="279"/>
      <c r="BE73" s="279"/>
      <c r="BF73" s="279"/>
      <c r="BG73" s="279"/>
    </row>
    <row r="74" spans="1:59" x14ac:dyDescent="0.25">
      <c r="A74" s="284">
        <v>1964</v>
      </c>
      <c r="B74" s="344">
        <v>99104.135367533396</v>
      </c>
      <c r="C74" s="298">
        <f t="shared" si="52"/>
        <v>14249.543391603465</v>
      </c>
      <c r="D74" s="298">
        <f t="shared" si="52"/>
        <v>30806.330859520134</v>
      </c>
      <c r="E74" s="298">
        <f t="shared" si="52"/>
        <v>4921.1597586335729</v>
      </c>
      <c r="F74" s="298">
        <f t="shared" si="52"/>
        <v>1257.005658982356</v>
      </c>
      <c r="G74" s="298">
        <f t="shared" si="51"/>
        <v>4305.8284000649064</v>
      </c>
      <c r="H74" s="298">
        <f t="shared" si="51"/>
        <v>20322.337041839302</v>
      </c>
      <c r="I74" s="298">
        <f t="shared" si="51"/>
        <v>54048.261116409798</v>
      </c>
      <c r="J74" s="298">
        <f t="shared" si="51"/>
        <v>31439.555537077878</v>
      </c>
      <c r="K74" s="298">
        <f t="shared" si="51"/>
        <v>3109.9582476285491</v>
      </c>
      <c r="L74" s="298">
        <f t="shared" si="47"/>
        <v>19498.747331703369</v>
      </c>
      <c r="M74" s="298">
        <v>0</v>
      </c>
      <c r="N74" s="299">
        <f t="shared" si="59"/>
        <v>0</v>
      </c>
      <c r="O74" s="299">
        <f t="shared" si="54"/>
        <v>0</v>
      </c>
      <c r="P74" s="299">
        <f t="shared" si="55"/>
        <v>0</v>
      </c>
      <c r="Q74" s="310"/>
      <c r="R74" s="284">
        <v>1964</v>
      </c>
      <c r="S74" s="295">
        <f t="shared" si="53"/>
        <v>11.003827198935978</v>
      </c>
      <c r="T74" s="295">
        <f t="shared" si="53"/>
        <v>6.8600217744598124</v>
      </c>
      <c r="U74" s="295">
        <f t="shared" si="53"/>
        <v>14.948644406071621</v>
      </c>
      <c r="V74" s="295">
        <f t="shared" si="53"/>
        <v>7.188478344814575</v>
      </c>
      <c r="W74" s="295">
        <f t="shared" si="53"/>
        <v>15.8246034226609</v>
      </c>
      <c r="X74" s="295">
        <f t="shared" si="53"/>
        <v>16.172471152608914</v>
      </c>
      <c r="Y74" s="295">
        <f t="shared" si="53"/>
        <v>16.679182319060558</v>
      </c>
      <c r="Z74" s="295">
        <f t="shared" si="53"/>
        <v>9.9769752293232159</v>
      </c>
      <c r="AA74" s="295">
        <f t="shared" si="53"/>
        <v>12.721527016522627</v>
      </c>
      <c r="AB74" s="295">
        <f t="shared" si="53"/>
        <v>6.4063813660124591</v>
      </c>
      <c r="AC74" s="295">
        <f t="shared" si="53"/>
        <v>6.3703302593852706</v>
      </c>
      <c r="AD74" s="301" t="s">
        <v>2</v>
      </c>
      <c r="AE74" s="322"/>
      <c r="AF74" s="284">
        <v>1964</v>
      </c>
      <c r="AG74" s="302">
        <v>1</v>
      </c>
      <c r="AH74" s="302">
        <v>0.14378353979637895</v>
      </c>
      <c r="AI74" s="302">
        <v>0.31084808666432617</v>
      </c>
      <c r="AJ74" s="302">
        <v>4.9656452179146396E-2</v>
      </c>
      <c r="AK74" s="302">
        <v>1.2683685239981944E-2</v>
      </c>
      <c r="AL74" s="302">
        <v>4.3447514920507545E-2</v>
      </c>
      <c r="AM74" s="302">
        <v>0.20506043432469032</v>
      </c>
      <c r="AN74" s="302">
        <v>0.5453683735392949</v>
      </c>
      <c r="AO74" s="302">
        <v>0.31723757460253776</v>
      </c>
      <c r="AP74" s="302">
        <v>3.1380711169065649E-2</v>
      </c>
      <c r="AQ74" s="302">
        <v>0.19675008776769146</v>
      </c>
      <c r="AR74" s="304">
        <v>0</v>
      </c>
      <c r="AS74" s="299">
        <f t="shared" si="56"/>
        <v>0</v>
      </c>
      <c r="AT74" s="299">
        <f t="shared" si="57"/>
        <v>0</v>
      </c>
      <c r="AU74" s="299">
        <f t="shared" si="58"/>
        <v>0</v>
      </c>
      <c r="AW74" s="313" t="s">
        <v>252</v>
      </c>
      <c r="AX74" s="292">
        <v>8.1926785597646656</v>
      </c>
      <c r="AY74" s="321">
        <v>5.0189944234549595E-2</v>
      </c>
      <c r="AZ74" s="293">
        <v>0.41119008004617869</v>
      </c>
      <c r="BA74" s="292">
        <f>(((E$68/E$62)^(1/6))-1)*100</f>
        <v>5.310353475784213</v>
      </c>
      <c r="BB74" s="321">
        <f>AVERAGE(AJ$63:AJ$68)</f>
        <v>4.7987231865364022E-2</v>
      </c>
      <c r="BC74" s="293">
        <f t="shared" si="60"/>
        <v>0.2548291635294988</v>
      </c>
      <c r="BD74" s="348"/>
      <c r="BE74" s="348"/>
      <c r="BF74" s="348"/>
      <c r="BG74" s="348"/>
    </row>
    <row r="75" spans="1:59" x14ac:dyDescent="0.25">
      <c r="A75" s="284">
        <v>1965</v>
      </c>
      <c r="B75" s="344">
        <v>105197.83604486284</v>
      </c>
      <c r="C75" s="298">
        <f t="shared" si="52"/>
        <v>14882.877727560241</v>
      </c>
      <c r="D75" s="298">
        <f t="shared" si="52"/>
        <v>32754.420427909725</v>
      </c>
      <c r="E75" s="298">
        <f t="shared" si="52"/>
        <v>5174.6712493055174</v>
      </c>
      <c r="F75" s="298">
        <f t="shared" si="52"/>
        <v>1371.9518086295459</v>
      </c>
      <c r="G75" s="298">
        <f t="shared" si="51"/>
        <v>4228.3267370330614</v>
      </c>
      <c r="H75" s="298">
        <f t="shared" si="51"/>
        <v>21979.470632941597</v>
      </c>
      <c r="I75" s="298">
        <f t="shared" si="51"/>
        <v>57560.537889392879</v>
      </c>
      <c r="J75" s="298">
        <f t="shared" si="51"/>
        <v>32784.148527771686</v>
      </c>
      <c r="K75" s="298">
        <f t="shared" si="51"/>
        <v>3192.3024568436849</v>
      </c>
      <c r="L75" s="298">
        <f t="shared" si="47"/>
        <v>21584.086904777505</v>
      </c>
      <c r="M75" s="298">
        <v>0</v>
      </c>
      <c r="N75" s="299">
        <f t="shared" si="59"/>
        <v>0</v>
      </c>
      <c r="O75" s="299">
        <f t="shared" si="54"/>
        <v>0</v>
      </c>
      <c r="P75" s="299">
        <f t="shared" si="55"/>
        <v>0</v>
      </c>
      <c r="Q75" s="310"/>
      <c r="R75" s="284">
        <v>1965</v>
      </c>
      <c r="S75" s="295">
        <f t="shared" si="53"/>
        <v>6.1487854716966162</v>
      </c>
      <c r="T75" s="295">
        <f t="shared" si="53"/>
        <v>4.4445938971628074</v>
      </c>
      <c r="U75" s="295">
        <f t="shared" si="53"/>
        <v>6.3236663180469943</v>
      </c>
      <c r="V75" s="295">
        <f t="shared" si="53"/>
        <v>5.151458255895669</v>
      </c>
      <c r="W75" s="295">
        <f t="shared" si="53"/>
        <v>9.1444416996696596</v>
      </c>
      <c r="X75" s="295">
        <f t="shared" si="53"/>
        <v>-1.7999245634284122</v>
      </c>
      <c r="Y75" s="295">
        <f t="shared" si="53"/>
        <v>8.1542471601106392</v>
      </c>
      <c r="Z75" s="295">
        <f t="shared" si="53"/>
        <v>6.4984084602061509</v>
      </c>
      <c r="AA75" s="295">
        <f t="shared" si="53"/>
        <v>4.2767557229238751</v>
      </c>
      <c r="AB75" s="295">
        <f t="shared" si="53"/>
        <v>2.647759315673337</v>
      </c>
      <c r="AC75" s="295">
        <f t="shared" si="53"/>
        <v>10.694736116117287</v>
      </c>
      <c r="AD75" s="301" t="s">
        <v>2</v>
      </c>
      <c r="AE75" s="322"/>
      <c r="AF75" s="284">
        <v>1965</v>
      </c>
      <c r="AG75" s="302">
        <v>1</v>
      </c>
      <c r="AH75" s="302">
        <v>0.14147513187641297</v>
      </c>
      <c r="AI75" s="302">
        <v>0.31136021100226074</v>
      </c>
      <c r="AJ75" s="302">
        <v>4.9189902034664654E-2</v>
      </c>
      <c r="AK75" s="302">
        <v>1.3041635267520724E-2</v>
      </c>
      <c r="AL75" s="302">
        <v>4.0194046721929166E-2</v>
      </c>
      <c r="AM75" s="302">
        <v>0.20893462697814619</v>
      </c>
      <c r="AN75" s="302">
        <v>0.54716465712132634</v>
      </c>
      <c r="AO75" s="302">
        <v>0.31164280331574984</v>
      </c>
      <c r="AP75" s="302">
        <v>3.0345704596834965E-2</v>
      </c>
      <c r="AQ75" s="302">
        <v>0.20517614920874153</v>
      </c>
      <c r="AR75" s="304">
        <v>0</v>
      </c>
      <c r="AS75" s="299">
        <f t="shared" si="56"/>
        <v>0</v>
      </c>
      <c r="AT75" s="299">
        <f t="shared" si="57"/>
        <v>0</v>
      </c>
      <c r="AU75" s="299">
        <f t="shared" si="58"/>
        <v>0</v>
      </c>
      <c r="AW75" s="313" t="s">
        <v>253</v>
      </c>
      <c r="AX75" s="292">
        <v>8.2838726921765637</v>
      </c>
      <c r="AY75" s="321">
        <v>7.6862709950802311E-3</v>
      </c>
      <c r="AZ75" s="293">
        <v>6.367209040081391E-2</v>
      </c>
      <c r="BA75" s="292">
        <f>(((F$68/F$62)^(1/6))-1)*100</f>
        <v>9.2523456344971056</v>
      </c>
      <c r="BB75" s="321">
        <f>AVERAGE(AK$63:AK$68)</f>
        <v>8.9435387751581972E-3</v>
      </c>
      <c r="BC75" s="293">
        <f t="shared" si="60"/>
        <v>8.2748711943290532E-2</v>
      </c>
      <c r="BD75" s="348"/>
      <c r="BE75" s="348"/>
      <c r="BF75" s="348"/>
      <c r="BG75" s="348"/>
    </row>
    <row r="76" spans="1:59" x14ac:dyDescent="0.25">
      <c r="A76" s="284">
        <v>1966</v>
      </c>
      <c r="B76" s="344">
        <v>111610.84267145308</v>
      </c>
      <c r="C76" s="298">
        <f t="shared" si="52"/>
        <v>15111.710001984115</v>
      </c>
      <c r="D76" s="298">
        <f t="shared" si="52"/>
        <v>35841.888891823684</v>
      </c>
      <c r="E76" s="298">
        <f t="shared" si="52"/>
        <v>5407.5735205538476</v>
      </c>
      <c r="F76" s="298">
        <f t="shared" si="52"/>
        <v>1551.9736003989542</v>
      </c>
      <c r="G76" s="298">
        <f t="shared" si="51"/>
        <v>4798.9757006951504</v>
      </c>
      <c r="H76" s="298">
        <f t="shared" si="51"/>
        <v>24083.366070175725</v>
      </c>
      <c r="I76" s="298">
        <f t="shared" si="51"/>
        <v>60657.243777645286</v>
      </c>
      <c r="J76" s="298">
        <f t="shared" si="51"/>
        <v>35584.291753208207</v>
      </c>
      <c r="K76" s="298">
        <f t="shared" si="51"/>
        <v>3431.351197587805</v>
      </c>
      <c r="L76" s="298">
        <f t="shared" si="47"/>
        <v>21641.600826849277</v>
      </c>
      <c r="M76" s="298">
        <v>0</v>
      </c>
      <c r="N76" s="299">
        <f t="shared" si="59"/>
        <v>0</v>
      </c>
      <c r="O76" s="299">
        <f t="shared" si="54"/>
        <v>0</v>
      </c>
      <c r="P76" s="299">
        <f t="shared" si="55"/>
        <v>0</v>
      </c>
      <c r="Q76" s="310"/>
      <c r="R76" s="284">
        <v>1966</v>
      </c>
      <c r="S76" s="295">
        <f t="shared" si="53"/>
        <v>6.0961393006747189</v>
      </c>
      <c r="T76" s="295">
        <f t="shared" si="53"/>
        <v>1.5375539503366342</v>
      </c>
      <c r="U76" s="295">
        <f t="shared" si="53"/>
        <v>9.4261123340871436</v>
      </c>
      <c r="V76" s="295">
        <f t="shared" si="53"/>
        <v>4.5008129024541876</v>
      </c>
      <c r="W76" s="295">
        <f t="shared" si="53"/>
        <v>13.121582743437155</v>
      </c>
      <c r="X76" s="295">
        <f t="shared" si="53"/>
        <v>13.495857797936006</v>
      </c>
      <c r="Y76" s="295">
        <f t="shared" si="53"/>
        <v>9.5720933063825786</v>
      </c>
      <c r="Z76" s="295">
        <f t="shared" si="53"/>
        <v>5.3799113104241236</v>
      </c>
      <c r="AA76" s="295">
        <f t="shared" si="53"/>
        <v>8.5411497665236027</v>
      </c>
      <c r="AB76" s="295">
        <f t="shared" si="53"/>
        <v>7.4882860874177393</v>
      </c>
      <c r="AC76" s="295">
        <f t="shared" si="53"/>
        <v>0.26646446674118973</v>
      </c>
      <c r="AD76" s="301" t="s">
        <v>2</v>
      </c>
      <c r="AE76" s="322"/>
      <c r="AF76" s="284">
        <v>1966</v>
      </c>
      <c r="AG76" s="302">
        <v>1</v>
      </c>
      <c r="AH76" s="302">
        <v>0.1353964331804948</v>
      </c>
      <c r="AI76" s="302">
        <v>0.32113267881446639</v>
      </c>
      <c r="AJ76" s="302">
        <v>4.845025260199879E-2</v>
      </c>
      <c r="AK76" s="302">
        <v>1.3905222496773654E-2</v>
      </c>
      <c r="AL76" s="302">
        <v>4.2997396900064745E-2</v>
      </c>
      <c r="AM76" s="302">
        <v>0.21577980681562917</v>
      </c>
      <c r="AN76" s="302">
        <v>0.54347088800503884</v>
      </c>
      <c r="AO76" s="302">
        <v>0.3188246849632439</v>
      </c>
      <c r="AP76" s="302">
        <v>3.0743887560177416E-2</v>
      </c>
      <c r="AQ76" s="302">
        <v>0.19390231548161754</v>
      </c>
      <c r="AR76" s="304">
        <v>0</v>
      </c>
      <c r="AS76" s="299">
        <f t="shared" si="56"/>
        <v>0</v>
      </c>
      <c r="AT76" s="299">
        <f t="shared" si="57"/>
        <v>0</v>
      </c>
      <c r="AU76" s="299">
        <f t="shared" si="58"/>
        <v>0</v>
      </c>
      <c r="AW76" s="313" t="s">
        <v>254</v>
      </c>
      <c r="AX76" s="292">
        <v>6.4267112195778964</v>
      </c>
      <c r="AY76" s="321">
        <v>3.6762200288101732E-2</v>
      </c>
      <c r="AZ76" s="293">
        <v>0.23626004504791318</v>
      </c>
      <c r="BA76" s="292">
        <f>(((G$68/G$62)^(1/6))-1)*100</f>
        <v>5.7127111269650088</v>
      </c>
      <c r="BB76" s="321">
        <f>AVERAGE(AL$63:AL$68)</f>
        <v>3.8429287421556386E-2</v>
      </c>
      <c r="BC76" s="293">
        <f t="shared" si="60"/>
        <v>0.21953541785446162</v>
      </c>
      <c r="BD76" s="279"/>
      <c r="BE76" s="279"/>
      <c r="BF76" s="279"/>
      <c r="BG76" s="279"/>
    </row>
    <row r="77" spans="1:59" x14ac:dyDescent="0.25">
      <c r="A77" s="284">
        <v>1967</v>
      </c>
      <c r="B77" s="344">
        <v>118145.57366544109</v>
      </c>
      <c r="C77" s="298">
        <f t="shared" si="52"/>
        <v>15465.498081317459</v>
      </c>
      <c r="D77" s="298">
        <f t="shared" si="52"/>
        <v>38818.728268320308</v>
      </c>
      <c r="E77" s="298">
        <f t="shared" si="52"/>
        <v>6056.336645338768</v>
      </c>
      <c r="F77" s="298">
        <f t="shared" si="52"/>
        <v>1730.0321287178097</v>
      </c>
      <c r="G77" s="298">
        <f t="shared" si="51"/>
        <v>5402.1269300919548</v>
      </c>
      <c r="H77" s="298">
        <f t="shared" si="51"/>
        <v>25630.232564171773</v>
      </c>
      <c r="I77" s="298">
        <f t="shared" si="51"/>
        <v>63861.347315803323</v>
      </c>
      <c r="J77" s="298">
        <f t="shared" si="51"/>
        <v>37409.924862059015</v>
      </c>
      <c r="K77" s="298">
        <f t="shared" si="51"/>
        <v>3584.9321297319798</v>
      </c>
      <c r="L77" s="298">
        <f t="shared" si="47"/>
        <v>22866.490324012328</v>
      </c>
      <c r="M77" s="298">
        <v>0</v>
      </c>
      <c r="N77" s="299">
        <f t="shared" si="59"/>
        <v>0</v>
      </c>
      <c r="O77" s="299">
        <f t="shared" si="54"/>
        <v>0</v>
      </c>
      <c r="P77" s="299">
        <f t="shared" si="55"/>
        <v>0</v>
      </c>
      <c r="Q77" s="310"/>
      <c r="R77" s="284">
        <v>1967</v>
      </c>
      <c r="S77" s="295">
        <f t="shared" si="53"/>
        <v>5.8549248778850149</v>
      </c>
      <c r="T77" s="295">
        <f t="shared" si="53"/>
        <v>2.3411518569830481</v>
      </c>
      <c r="U77" s="295">
        <f t="shared" si="53"/>
        <v>8.3054757116210567</v>
      </c>
      <c r="V77" s="295">
        <f t="shared" si="53"/>
        <v>11.99730567358932</v>
      </c>
      <c r="W77" s="295">
        <f t="shared" si="53"/>
        <v>11.4730384764975</v>
      </c>
      <c r="X77" s="295">
        <f t="shared" si="53"/>
        <v>12.568332640430647</v>
      </c>
      <c r="Y77" s="295">
        <f t="shared" si="53"/>
        <v>6.4229663307391771</v>
      </c>
      <c r="Z77" s="295">
        <f t="shared" si="53"/>
        <v>5.2823098093667031</v>
      </c>
      <c r="AA77" s="295">
        <f t="shared" si="53"/>
        <v>5.1304466631296952</v>
      </c>
      <c r="AB77" s="295">
        <f t="shared" si="53"/>
        <v>4.4758150157331755</v>
      </c>
      <c r="AC77" s="295">
        <f t="shared" si="53"/>
        <v>5.6598839751420549</v>
      </c>
      <c r="AD77" s="301" t="s">
        <v>2</v>
      </c>
      <c r="AE77" s="322"/>
      <c r="AF77" s="284">
        <v>1967</v>
      </c>
      <c r="AG77" s="302">
        <v>1</v>
      </c>
      <c r="AH77" s="302">
        <v>0.13090205245532013</v>
      </c>
      <c r="AI77" s="302">
        <v>0.3285669286116914</v>
      </c>
      <c r="AJ77" s="302">
        <v>5.1261646606319836E-2</v>
      </c>
      <c r="AK77" s="302">
        <v>1.4643224244835704E-2</v>
      </c>
      <c r="AL77" s="302">
        <v>4.5724327729699261E-2</v>
      </c>
      <c r="AM77" s="302">
        <v>0.21693773003083658</v>
      </c>
      <c r="AN77" s="302">
        <v>0.54053101893298849</v>
      </c>
      <c r="AO77" s="302">
        <v>0.31664262740807053</v>
      </c>
      <c r="AP77" s="302">
        <v>3.0343346927948541E-2</v>
      </c>
      <c r="AQ77" s="302">
        <v>0.19354504459696939</v>
      </c>
      <c r="AR77" s="304">
        <v>0</v>
      </c>
      <c r="AS77" s="299">
        <f t="shared" si="56"/>
        <v>0</v>
      </c>
      <c r="AT77" s="299">
        <f t="shared" si="57"/>
        <v>0</v>
      </c>
      <c r="AU77" s="299">
        <f t="shared" si="58"/>
        <v>0</v>
      </c>
      <c r="AW77" s="313" t="s">
        <v>255</v>
      </c>
      <c r="AX77" s="292">
        <v>7.0483320051374365</v>
      </c>
      <c r="AY77" s="321">
        <v>0.16940848960903288</v>
      </c>
      <c r="AZ77" s="293">
        <v>1.1940472792533392</v>
      </c>
      <c r="BA77" s="292">
        <f>(((H$68/H$62)^(1/6))-1)*100</f>
        <v>6.8549042641109725</v>
      </c>
      <c r="BB77" s="321">
        <f>AVERAGE(AM$63:AM$68)</f>
        <v>0.17793364554124755</v>
      </c>
      <c r="BC77" s="293">
        <f t="shared" si="60"/>
        <v>1.2197181055495081</v>
      </c>
      <c r="BD77" s="277"/>
      <c r="BE77" s="273"/>
      <c r="BF77" s="277"/>
      <c r="BG77" s="277"/>
    </row>
    <row r="78" spans="1:59" x14ac:dyDescent="0.25">
      <c r="A78" s="284">
        <v>1968</v>
      </c>
      <c r="B78" s="344">
        <v>129278.76048386646</v>
      </c>
      <c r="C78" s="298">
        <f t="shared" si="52"/>
        <v>16132.777888293736</v>
      </c>
      <c r="D78" s="298">
        <f t="shared" si="52"/>
        <v>43192.021935895951</v>
      </c>
      <c r="E78" s="298">
        <f t="shared" si="52"/>
        <v>6666.5763778212395</v>
      </c>
      <c r="F78" s="298">
        <f t="shared" si="52"/>
        <v>2095.0115151946038</v>
      </c>
      <c r="G78" s="298">
        <f t="shared" si="51"/>
        <v>5868.8070922338902</v>
      </c>
      <c r="H78" s="298">
        <f t="shared" si="51"/>
        <v>28561.626950646209</v>
      </c>
      <c r="I78" s="298">
        <f t="shared" si="51"/>
        <v>69953.96065967677</v>
      </c>
      <c r="J78" s="298">
        <f t="shared" si="51"/>
        <v>41087.595752113666</v>
      </c>
      <c r="K78" s="298">
        <f t="shared" si="51"/>
        <v>4020.0634869379901</v>
      </c>
      <c r="L78" s="298">
        <f t="shared" si="47"/>
        <v>24846.301420625125</v>
      </c>
      <c r="M78" s="298">
        <v>0</v>
      </c>
      <c r="N78" s="299">
        <f t="shared" si="59"/>
        <v>0</v>
      </c>
      <c r="O78" s="299">
        <f t="shared" si="54"/>
        <v>0</v>
      </c>
      <c r="P78" s="299">
        <f t="shared" si="55"/>
        <v>0</v>
      </c>
      <c r="Q78" s="310"/>
      <c r="R78" s="284">
        <v>1968</v>
      </c>
      <c r="S78" s="295">
        <f t="shared" si="53"/>
        <v>9.4232788186815917</v>
      </c>
      <c r="T78" s="295">
        <f t="shared" si="53"/>
        <v>4.3146350894599506</v>
      </c>
      <c r="U78" s="295">
        <f t="shared" si="53"/>
        <v>11.265937506625257</v>
      </c>
      <c r="V78" s="295">
        <f t="shared" si="53"/>
        <v>10.076053697446618</v>
      </c>
      <c r="W78" s="295">
        <f t="shared" si="53"/>
        <v>21.096682565502057</v>
      </c>
      <c r="X78" s="295">
        <f t="shared" si="53"/>
        <v>8.6388226004528779</v>
      </c>
      <c r="Y78" s="295">
        <f t="shared" si="53"/>
        <v>11.437252389867902</v>
      </c>
      <c r="Z78" s="295">
        <f t="shared" si="53"/>
        <v>9.5403770824699521</v>
      </c>
      <c r="AA78" s="295">
        <f t="shared" si="53"/>
        <v>9.8307358371214626</v>
      </c>
      <c r="AB78" s="295">
        <f t="shared" si="53"/>
        <v>12.137785080983999</v>
      </c>
      <c r="AC78" s="295">
        <f t="shared" si="53"/>
        <v>8.6581327897695672</v>
      </c>
      <c r="AD78" s="301" t="s">
        <v>2</v>
      </c>
      <c r="AE78" s="322"/>
      <c r="AF78" s="284">
        <v>1968</v>
      </c>
      <c r="AG78" s="302">
        <v>1</v>
      </c>
      <c r="AH78" s="302">
        <v>0.12479062939582447</v>
      </c>
      <c r="AI78" s="302">
        <v>0.33409990762779757</v>
      </c>
      <c r="AJ78" s="302">
        <v>5.1567452788605639E-2</v>
      </c>
      <c r="AK78" s="302">
        <v>1.6205380584972843E-2</v>
      </c>
      <c r="AL78" s="302">
        <v>4.539652971816896E-2</v>
      </c>
      <c r="AM78" s="302">
        <v>0.22093054453605007</v>
      </c>
      <c r="AN78" s="302">
        <v>0.54110946297637796</v>
      </c>
      <c r="AO78" s="302">
        <v>0.31782170248485059</v>
      </c>
      <c r="AP78" s="302">
        <v>3.1096086254939613E-2</v>
      </c>
      <c r="AQ78" s="302">
        <v>0.19219167423658781</v>
      </c>
      <c r="AR78" s="304">
        <v>0</v>
      </c>
      <c r="AS78" s="299">
        <f t="shared" si="56"/>
        <v>0</v>
      </c>
      <c r="AT78" s="299">
        <f t="shared" si="57"/>
        <v>0</v>
      </c>
      <c r="AU78" s="299">
        <f t="shared" si="58"/>
        <v>0</v>
      </c>
      <c r="AW78" s="291" t="s">
        <v>256</v>
      </c>
      <c r="AX78" s="292">
        <v>5.0826669749476583</v>
      </c>
      <c r="AY78" s="321">
        <v>0.55183291370621601</v>
      </c>
      <c r="AZ78" s="293">
        <v>2.8047829261837252</v>
      </c>
      <c r="BA78" s="292">
        <f>(((I$68/I$62)^(1/6))-1)*100</f>
        <v>6.3449921735962089</v>
      </c>
      <c r="BB78" s="321">
        <f>AVERAGE(AN$63:AN$68)</f>
        <v>0.54953156551612492</v>
      </c>
      <c r="BC78" s="293">
        <f t="shared" si="60"/>
        <v>3.4867734823438847</v>
      </c>
      <c r="BD78" s="277"/>
      <c r="BE78" s="273"/>
      <c r="BF78" s="277"/>
      <c r="BG78" s="277"/>
    </row>
    <row r="79" spans="1:59" x14ac:dyDescent="0.25">
      <c r="A79" s="284">
        <v>1969</v>
      </c>
      <c r="B79" s="344">
        <v>133698.31007915997</v>
      </c>
      <c r="C79" s="298">
        <f t="shared" si="52"/>
        <v>20788.785899943789</v>
      </c>
      <c r="D79" s="298">
        <f t="shared" si="52"/>
        <v>45479.596019068835</v>
      </c>
      <c r="E79" s="298">
        <f t="shared" si="52"/>
        <v>6893.1262824518599</v>
      </c>
      <c r="F79" s="298">
        <f t="shared" si="52"/>
        <v>2319.2367271121766</v>
      </c>
      <c r="G79" s="298">
        <f t="shared" si="51"/>
        <v>6246.8053242104988</v>
      </c>
      <c r="H79" s="298">
        <f t="shared" si="51"/>
        <v>30020.427685294293</v>
      </c>
      <c r="I79" s="298">
        <f t="shared" si="51"/>
        <v>67429.928160147349</v>
      </c>
      <c r="J79" s="298">
        <f t="shared" si="51"/>
        <v>42762.252571966077</v>
      </c>
      <c r="K79" s="298">
        <f t="shared" si="51"/>
        <v>4199.8813050821918</v>
      </c>
      <c r="L79" s="298">
        <f t="shared" si="47"/>
        <v>20467.794283099083</v>
      </c>
      <c r="M79" s="298">
        <v>0</v>
      </c>
      <c r="N79" s="299">
        <f t="shared" si="59"/>
        <v>0</v>
      </c>
      <c r="O79" s="299">
        <f t="shared" si="54"/>
        <v>0</v>
      </c>
      <c r="P79" s="299">
        <f t="shared" si="55"/>
        <v>0</v>
      </c>
      <c r="Q79" s="310"/>
      <c r="R79" s="284">
        <v>1969</v>
      </c>
      <c r="S79" s="295">
        <f t="shared" si="53"/>
        <v>3.4186200260212685</v>
      </c>
      <c r="T79" s="295">
        <f t="shared" si="53"/>
        <v>28.860547414023131</v>
      </c>
      <c r="U79" s="295">
        <f t="shared" si="53"/>
        <v>5.2962884825536127</v>
      </c>
      <c r="V79" s="295">
        <f t="shared" si="53"/>
        <v>3.3982945936736009</v>
      </c>
      <c r="W79" s="295">
        <f t="shared" si="53"/>
        <v>10.702815249048637</v>
      </c>
      <c r="X79" s="295">
        <f t="shared" si="53"/>
        <v>6.440801785371475</v>
      </c>
      <c r="Y79" s="295">
        <f t="shared" si="53"/>
        <v>5.1075547522865472</v>
      </c>
      <c r="Z79" s="295">
        <f t="shared" si="53"/>
        <v>-3.608133800756097</v>
      </c>
      <c r="AA79" s="295">
        <f t="shared" si="53"/>
        <v>4.0758209118776811</v>
      </c>
      <c r="AB79" s="295">
        <f t="shared" si="53"/>
        <v>4.4730094121266051</v>
      </c>
      <c r="AC79" s="295">
        <f t="shared" si="53"/>
        <v>-17.62236987872733</v>
      </c>
      <c r="AD79" s="301" t="s">
        <v>2</v>
      </c>
      <c r="AE79" s="322"/>
      <c r="AF79" s="284">
        <v>1969</v>
      </c>
      <c r="AG79" s="302">
        <v>1</v>
      </c>
      <c r="AH79" s="302">
        <v>0.1554902667627974</v>
      </c>
      <c r="AI79" s="302">
        <v>0.34016582552271091</v>
      </c>
      <c r="AJ79" s="302">
        <v>5.1557317952415284E-2</v>
      </c>
      <c r="AK79" s="302">
        <v>1.7346791636625811E-2</v>
      </c>
      <c r="AL79" s="302">
        <v>4.6723143475126169E-2</v>
      </c>
      <c r="AM79" s="302">
        <v>0.22453857245854361</v>
      </c>
      <c r="AN79" s="302">
        <v>0.50434390771449167</v>
      </c>
      <c r="AO79" s="302">
        <v>0.31984138428262437</v>
      </c>
      <c r="AP79" s="302">
        <v>3.1413121845710164E-2</v>
      </c>
      <c r="AQ79" s="302">
        <v>0.15308940158615716</v>
      </c>
      <c r="AR79" s="304">
        <v>0</v>
      </c>
      <c r="AS79" s="299">
        <f t="shared" si="56"/>
        <v>0</v>
      </c>
      <c r="AT79" s="299">
        <f t="shared" si="57"/>
        <v>0</v>
      </c>
      <c r="AU79" s="299">
        <f t="shared" si="58"/>
        <v>0</v>
      </c>
      <c r="AW79" s="313" t="s">
        <v>257</v>
      </c>
      <c r="AX79" s="292">
        <v>4.456069845490207</v>
      </c>
      <c r="AY79" s="321">
        <v>0.32001674095711419</v>
      </c>
      <c r="AZ79" s="293">
        <v>1.4260169494310475</v>
      </c>
      <c r="BA79" s="292">
        <f>(((J$68/J$62)^(1/6))-1)*100</f>
        <v>5.9146354830772241</v>
      </c>
      <c r="BB79" s="321">
        <f>AVERAGE(AO$63:AO$68)</f>
        <v>0.31329494925191531</v>
      </c>
      <c r="BC79" s="293">
        <f t="shared" si="60"/>
        <v>1.8530254235142565</v>
      </c>
      <c r="BD79" s="277"/>
      <c r="BE79" s="273"/>
      <c r="BF79" s="277"/>
      <c r="BG79" s="277"/>
    </row>
    <row r="80" spans="1:59" x14ac:dyDescent="0.25">
      <c r="A80" s="284">
        <v>1970</v>
      </c>
      <c r="B80" s="344">
        <v>142392.02134466922</v>
      </c>
      <c r="C80" s="298">
        <f t="shared" ref="C80:C91" si="61">$B80*AH80</f>
        <v>16579.596955961402</v>
      </c>
      <c r="D80" s="298">
        <f t="shared" si="52"/>
        <v>49042.193352809642</v>
      </c>
      <c r="E80" s="298">
        <f t="shared" si="52"/>
        <v>7457.5780835067153</v>
      </c>
      <c r="F80" s="298">
        <f t="shared" si="52"/>
        <v>2571.7938582042921</v>
      </c>
      <c r="G80" s="298">
        <f t="shared" si="51"/>
        <v>6520.9400739198991</v>
      </c>
      <c r="H80" s="298">
        <f t="shared" si="51"/>
        <v>32491.881337178733</v>
      </c>
      <c r="I80" s="298">
        <f t="shared" si="51"/>
        <v>76770.231035898192</v>
      </c>
      <c r="J80" s="298">
        <f t="shared" si="51"/>
        <v>45363.332733914831</v>
      </c>
      <c r="K80" s="298">
        <f t="shared" si="51"/>
        <v>4510.3608918852569</v>
      </c>
      <c r="L80" s="298">
        <f t="shared" si="47"/>
        <v>26896.537410098092</v>
      </c>
      <c r="M80" s="298">
        <v>0</v>
      </c>
      <c r="N80" s="299">
        <f t="shared" si="59"/>
        <v>0</v>
      </c>
      <c r="O80" s="299">
        <f t="shared" si="54"/>
        <v>0</v>
      </c>
      <c r="P80" s="299">
        <f t="shared" si="55"/>
        <v>0</v>
      </c>
      <c r="Q80" s="310"/>
      <c r="R80" s="284">
        <v>1970</v>
      </c>
      <c r="S80" s="295">
        <f t="shared" si="53"/>
        <v>6.5024840331653344</v>
      </c>
      <c r="T80" s="295">
        <f t="shared" si="53"/>
        <v>-20.247401480015082</v>
      </c>
      <c r="U80" s="295">
        <f t="shared" si="53"/>
        <v>7.8333970518275287</v>
      </c>
      <c r="V80" s="295">
        <f t="shared" si="53"/>
        <v>8.1886183123005551</v>
      </c>
      <c r="W80" s="295">
        <f t="shared" si="53"/>
        <v>10.889665903428059</v>
      </c>
      <c r="X80" s="295">
        <f t="shared" si="53"/>
        <v>4.388399117336772</v>
      </c>
      <c r="Y80" s="295">
        <f t="shared" si="53"/>
        <v>8.2325730925382423</v>
      </c>
      <c r="Z80" s="295">
        <f t="shared" si="53"/>
        <v>13.85186538174481</v>
      </c>
      <c r="AA80" s="295">
        <f t="shared" si="53"/>
        <v>6.0826546907726708</v>
      </c>
      <c r="AB80" s="295">
        <f t="shared" si="53"/>
        <v>7.3925800338061842</v>
      </c>
      <c r="AC80" s="295">
        <f t="shared" si="53"/>
        <v>31.409066546596232</v>
      </c>
      <c r="AD80" s="301" t="s">
        <v>2</v>
      </c>
      <c r="AE80" s="322"/>
      <c r="AF80" s="284">
        <v>1970</v>
      </c>
      <c r="AG80" s="302">
        <v>1</v>
      </c>
      <c r="AH80" s="302">
        <v>0.11643627781523938</v>
      </c>
      <c r="AI80" s="302">
        <v>0.34441672285906944</v>
      </c>
      <c r="AJ80" s="302">
        <v>5.237356709372893E-2</v>
      </c>
      <c r="AK80" s="302">
        <v>1.806136210384356E-2</v>
      </c>
      <c r="AL80" s="302">
        <v>4.5795684423465946E-2</v>
      </c>
      <c r="AM80" s="302">
        <v>0.22818610923803101</v>
      </c>
      <c r="AN80" s="302">
        <v>0.53914699932569121</v>
      </c>
      <c r="AO80" s="302">
        <v>0.31858057990559674</v>
      </c>
      <c r="AP80" s="302">
        <v>3.1675657451112608E-2</v>
      </c>
      <c r="AQ80" s="302">
        <v>0.1888907619689818</v>
      </c>
      <c r="AR80" s="304">
        <v>0</v>
      </c>
      <c r="AS80" s="299">
        <f t="shared" ref="AS80:AS92" si="62">AR80+AH80+AI80+AN80-AG80</f>
        <v>0</v>
      </c>
      <c r="AT80" s="299">
        <f t="shared" si="57"/>
        <v>0</v>
      </c>
      <c r="AU80" s="299">
        <f t="shared" si="58"/>
        <v>0</v>
      </c>
      <c r="AW80" s="313" t="s">
        <v>258</v>
      </c>
      <c r="AX80" s="292">
        <v>8.4459527379790558</v>
      </c>
      <c r="AY80" s="321">
        <v>3.3373267027718138E-2</v>
      </c>
      <c r="AZ80" s="293">
        <v>0.28186903602806218</v>
      </c>
      <c r="BA80" s="292">
        <f>(((K$68/K$62)^(1/6))-1)*100</f>
        <v>5.9510627953210271</v>
      </c>
      <c r="BB80" s="321">
        <f>AVERAGE(AP$63:AP$68)</f>
        <v>3.5521439551486476E-2</v>
      </c>
      <c r="BC80" s="293">
        <f t="shared" si="60"/>
        <v>0.21139031735109601</v>
      </c>
      <c r="BD80" s="279"/>
      <c r="BE80" s="279"/>
      <c r="BF80" s="279"/>
      <c r="BG80" s="279"/>
    </row>
    <row r="81" spans="1:59" x14ac:dyDescent="0.25">
      <c r="A81" s="284">
        <v>1971</v>
      </c>
      <c r="B81" s="344">
        <v>147749.47513613402</v>
      </c>
      <c r="C81" s="298">
        <f t="shared" si="61"/>
        <v>16252.442264974741</v>
      </c>
      <c r="D81" s="298">
        <f t="shared" si="52"/>
        <v>53189.811049008247</v>
      </c>
      <c r="E81" s="298">
        <f t="shared" si="52"/>
        <v>7682.9727070789686</v>
      </c>
      <c r="F81" s="298">
        <f t="shared" si="52"/>
        <v>2698.4655185363213</v>
      </c>
      <c r="G81" s="298">
        <f t="shared" si="51"/>
        <v>8864.96850816804</v>
      </c>
      <c r="H81" s="298">
        <f t="shared" si="51"/>
        <v>33943.404315224914</v>
      </c>
      <c r="I81" s="298">
        <f t="shared" si="51"/>
        <v>78307.221822151027</v>
      </c>
      <c r="J81" s="298">
        <f t="shared" si="51"/>
        <v>42438.565889095109</v>
      </c>
      <c r="K81" s="298">
        <f t="shared" si="51"/>
        <v>4841.2661544677858</v>
      </c>
      <c r="L81" s="298">
        <f t="shared" si="47"/>
        <v>31027.389778588138</v>
      </c>
      <c r="M81" s="298">
        <v>0</v>
      </c>
      <c r="N81" s="351">
        <f t="shared" si="59"/>
        <v>0</v>
      </c>
      <c r="O81" s="299">
        <f t="shared" si="54"/>
        <v>0</v>
      </c>
      <c r="P81" s="299">
        <f t="shared" si="55"/>
        <v>0</v>
      </c>
      <c r="Q81" s="310"/>
      <c r="R81" s="284">
        <v>1971</v>
      </c>
      <c r="S81" s="295">
        <f t="shared" si="53"/>
        <v>3.7624676866526929</v>
      </c>
      <c r="T81" s="295">
        <f t="shared" si="53"/>
        <v>-1.9732366948101765</v>
      </c>
      <c r="U81" s="295">
        <f t="shared" si="53"/>
        <v>8.4572434726983623</v>
      </c>
      <c r="V81" s="295">
        <f t="shared" si="53"/>
        <v>3.0223568703992454</v>
      </c>
      <c r="W81" s="295">
        <f t="shared" si="53"/>
        <v>4.9254204386534939</v>
      </c>
      <c r="X81" s="295">
        <f t="shared" si="53"/>
        <v>35.946173522172664</v>
      </c>
      <c r="Y81" s="295">
        <f t="shared" si="53"/>
        <v>4.4673405118751397</v>
      </c>
      <c r="Z81" s="295">
        <f t="shared" si="53"/>
        <v>2.0020661205697454</v>
      </c>
      <c r="AA81" s="295">
        <f t="shared" si="53"/>
        <v>-6.4474249764129183</v>
      </c>
      <c r="AB81" s="295">
        <f t="shared" si="53"/>
        <v>7.3365584376601012</v>
      </c>
      <c r="AC81" s="295">
        <f t="shared" si="53"/>
        <v>15.358305440979002</v>
      </c>
      <c r="AD81" s="301" t="s">
        <v>2</v>
      </c>
      <c r="AE81" s="322"/>
      <c r="AF81" s="284">
        <v>1971</v>
      </c>
      <c r="AG81" s="323">
        <v>1</v>
      </c>
      <c r="AH81" s="323">
        <v>0.11</v>
      </c>
      <c r="AI81" s="323">
        <v>0.36</v>
      </c>
      <c r="AJ81" s="323">
        <v>5.1999999999999998E-2</v>
      </c>
      <c r="AK81" s="323">
        <v>1.8263790893673214E-2</v>
      </c>
      <c r="AL81" s="323">
        <v>0.06</v>
      </c>
      <c r="AM81" s="323">
        <v>0.22973620910632681</v>
      </c>
      <c r="AN81" s="323">
        <v>0.53</v>
      </c>
      <c r="AO81" s="323">
        <v>0.28723327680178146</v>
      </c>
      <c r="AP81" s="323">
        <v>3.2766723198218606E-2</v>
      </c>
      <c r="AQ81" s="323">
        <v>0.20999999999999996</v>
      </c>
      <c r="AR81" s="323">
        <v>0</v>
      </c>
      <c r="AS81" s="351">
        <f t="shared" si="62"/>
        <v>0</v>
      </c>
      <c r="AT81" s="351">
        <f t="shared" si="57"/>
        <v>0</v>
      </c>
      <c r="AU81" s="351">
        <f t="shared" si="58"/>
        <v>0</v>
      </c>
      <c r="AW81" s="313" t="s">
        <v>259</v>
      </c>
      <c r="AX81" s="292">
        <v>5.5859512244706533</v>
      </c>
      <c r="AY81" s="321">
        <v>0.19844290572138371</v>
      </c>
      <c r="AZ81" s="293">
        <v>1.1084923922018777</v>
      </c>
      <c r="BA81" s="292">
        <f>(((L$68/L$62)^(1/6))-1)*100</f>
        <v>7.0939939403350305</v>
      </c>
      <c r="BB81" s="321">
        <f>AVERAGE(AQ$63:AQ$68)</f>
        <v>0.20071517671272301</v>
      </c>
      <c r="BC81" s="293">
        <f t="shared" si="60"/>
        <v>1.4238722473333318</v>
      </c>
      <c r="BD81" s="348"/>
      <c r="BE81" s="348"/>
      <c r="BF81" s="348"/>
      <c r="BG81" s="348"/>
    </row>
    <row r="82" spans="1:59" x14ac:dyDescent="0.25">
      <c r="A82" s="284">
        <v>1972</v>
      </c>
      <c r="B82" s="344">
        <v>159907.49474693826</v>
      </c>
      <c r="C82" s="298">
        <f t="shared" si="61"/>
        <v>15990.749474693826</v>
      </c>
      <c r="D82" s="298">
        <f t="shared" si="52"/>
        <v>59165.773056367158</v>
      </c>
      <c r="E82" s="298">
        <f t="shared" si="52"/>
        <v>7995.3747373469132</v>
      </c>
      <c r="F82" s="298">
        <f t="shared" si="52"/>
        <v>3062.6856851035618</v>
      </c>
      <c r="G82" s="298">
        <f t="shared" si="51"/>
        <v>9594.4496848162944</v>
      </c>
      <c r="H82" s="298">
        <f t="shared" si="51"/>
        <v>38513.26294910039</v>
      </c>
      <c r="I82" s="298">
        <f t="shared" si="51"/>
        <v>84750.972215877278</v>
      </c>
      <c r="J82" s="298">
        <f t="shared" si="51"/>
        <v>48524.457331859463</v>
      </c>
      <c r="K82" s="298">
        <f t="shared" si="51"/>
        <v>5530.4852254525849</v>
      </c>
      <c r="L82" s="298">
        <f t="shared" si="47"/>
        <v>30696.02965856524</v>
      </c>
      <c r="M82" s="298">
        <v>0</v>
      </c>
      <c r="N82" s="351">
        <f t="shared" si="59"/>
        <v>0</v>
      </c>
      <c r="O82" s="299">
        <f t="shared" si="54"/>
        <v>0</v>
      </c>
      <c r="P82" s="299">
        <f t="shared" si="55"/>
        <v>0</v>
      </c>
      <c r="Q82" s="310"/>
      <c r="R82" s="284">
        <v>1972</v>
      </c>
      <c r="S82" s="295">
        <f t="shared" si="53"/>
        <v>8.2288073102134707</v>
      </c>
      <c r="T82" s="295">
        <f t="shared" si="53"/>
        <v>-1.6101751725331903</v>
      </c>
      <c r="U82" s="295">
        <f t="shared" si="53"/>
        <v>11.235163068830524</v>
      </c>
      <c r="V82" s="295">
        <f t="shared" si="53"/>
        <v>4.0661608752052825</v>
      </c>
      <c r="W82" s="295">
        <f t="shared" si="53"/>
        <v>13.497306675417441</v>
      </c>
      <c r="X82" s="295">
        <f t="shared" si="53"/>
        <v>8.2288073102134707</v>
      </c>
      <c r="Y82" s="295">
        <f t="shared" si="53"/>
        <v>13.463171199435987</v>
      </c>
      <c r="Z82" s="295">
        <f t="shared" si="53"/>
        <v>8.2288073102134938</v>
      </c>
      <c r="AA82" s="295">
        <f t="shared" si="53"/>
        <v>14.340473847935019</v>
      </c>
      <c r="AB82" s="295">
        <f t="shared" si="53"/>
        <v>14.236339192976398</v>
      </c>
      <c r="AC82" s="295">
        <f t="shared" si="53"/>
        <v>-1.0679600262461286</v>
      </c>
      <c r="AD82" s="301" t="s">
        <v>2</v>
      </c>
      <c r="AE82" s="322"/>
      <c r="AF82" s="284">
        <v>1972</v>
      </c>
      <c r="AG82" s="323">
        <v>1</v>
      </c>
      <c r="AH82" s="323">
        <v>0.1</v>
      </c>
      <c r="AI82" s="323">
        <v>0.37</v>
      </c>
      <c r="AJ82" s="323">
        <v>0.05</v>
      </c>
      <c r="AK82" s="323">
        <v>1.9152858907272717E-2</v>
      </c>
      <c r="AL82" s="323">
        <v>0.06</v>
      </c>
      <c r="AM82" s="323">
        <v>0.24084714109272731</v>
      </c>
      <c r="AN82" s="323">
        <v>0.53</v>
      </c>
      <c r="AO82" s="323">
        <v>0.30345330222734013</v>
      </c>
      <c r="AP82" s="323">
        <v>3.4585528553272994E-2</v>
      </c>
      <c r="AQ82" s="323">
        <v>0.19196116921938691</v>
      </c>
      <c r="AR82" s="323">
        <v>0</v>
      </c>
      <c r="AS82" s="351">
        <f t="shared" si="62"/>
        <v>0</v>
      </c>
      <c r="AT82" s="351">
        <f t="shared" si="57"/>
        <v>0</v>
      </c>
      <c r="AU82" s="351">
        <f t="shared" si="58"/>
        <v>0</v>
      </c>
      <c r="AW82" s="315" t="s">
        <v>131</v>
      </c>
      <c r="AX82" s="318" t="s">
        <v>2</v>
      </c>
      <c r="AY82" s="318" t="s">
        <v>2</v>
      </c>
      <c r="AZ82" s="318" t="s">
        <v>2</v>
      </c>
      <c r="BA82" s="318" t="s">
        <v>2</v>
      </c>
      <c r="BB82" s="318" t="s">
        <v>2</v>
      </c>
      <c r="BC82" s="318" t="s">
        <v>2</v>
      </c>
      <c r="BD82" s="348"/>
      <c r="BE82" s="348"/>
      <c r="BF82" s="348"/>
      <c r="BG82" s="348"/>
    </row>
    <row r="83" spans="1:59" x14ac:dyDescent="0.25">
      <c r="A83" s="284">
        <v>1973</v>
      </c>
      <c r="B83" s="344">
        <v>172478.01457529585</v>
      </c>
      <c r="C83" s="298">
        <f t="shared" si="61"/>
        <v>15523.021311776625</v>
      </c>
      <c r="D83" s="298">
        <f t="shared" si="52"/>
        <v>63816.865392859465</v>
      </c>
      <c r="E83" s="298">
        <f t="shared" si="52"/>
        <v>8623.9007287647928</v>
      </c>
      <c r="F83" s="298">
        <f t="shared" si="52"/>
        <v>1724.7801457529586</v>
      </c>
      <c r="G83" s="298">
        <f t="shared" si="51"/>
        <v>12073.46102027071</v>
      </c>
      <c r="H83" s="298">
        <f t="shared" si="51"/>
        <v>41394.723498071005</v>
      </c>
      <c r="I83" s="298">
        <f t="shared" si="51"/>
        <v>93138.127870659766</v>
      </c>
      <c r="J83" s="298">
        <f t="shared" si="51"/>
        <v>50018.624226835789</v>
      </c>
      <c r="K83" s="298">
        <f t="shared" si="51"/>
        <v>6353.566336268449</v>
      </c>
      <c r="L83" s="298">
        <f t="shared" si="47"/>
        <v>36765.93730755552</v>
      </c>
      <c r="M83" s="298">
        <v>0</v>
      </c>
      <c r="N83" s="351">
        <f t="shared" si="59"/>
        <v>0</v>
      </c>
      <c r="O83" s="299">
        <f t="shared" si="54"/>
        <v>0</v>
      </c>
      <c r="P83" s="299">
        <f t="shared" si="55"/>
        <v>0</v>
      </c>
      <c r="Q83" s="310"/>
      <c r="R83" s="284">
        <v>1973</v>
      </c>
      <c r="S83" s="295">
        <f t="shared" si="53"/>
        <v>7.8611198607364097</v>
      </c>
      <c r="T83" s="295">
        <f t="shared" si="53"/>
        <v>-2.9249921253372446</v>
      </c>
      <c r="U83" s="295">
        <f t="shared" si="53"/>
        <v>7.8611198607364097</v>
      </c>
      <c r="V83" s="295">
        <f t="shared" si="53"/>
        <v>7.8611198607364097</v>
      </c>
      <c r="W83" s="295">
        <f t="shared" si="53"/>
        <v>-43.684062842555882</v>
      </c>
      <c r="X83" s="295">
        <f t="shared" si="53"/>
        <v>25.837973170859165</v>
      </c>
      <c r="Y83" s="295">
        <f t="shared" si="53"/>
        <v>7.4817357147297203</v>
      </c>
      <c r="Z83" s="295">
        <f t="shared" si="53"/>
        <v>9.8962353298069026</v>
      </c>
      <c r="AA83" s="295">
        <f t="shared" si="53"/>
        <v>3.0792037193897892</v>
      </c>
      <c r="AB83" s="295">
        <f t="shared" si="53"/>
        <v>14.882620190862328</v>
      </c>
      <c r="AC83" s="295">
        <f t="shared" si="53"/>
        <v>19.774243498284385</v>
      </c>
      <c r="AD83" s="301" t="s">
        <v>2</v>
      </c>
      <c r="AE83" s="322"/>
      <c r="AF83" s="284">
        <v>1973</v>
      </c>
      <c r="AG83" s="323">
        <v>1</v>
      </c>
      <c r="AH83" s="323">
        <v>0.09</v>
      </c>
      <c r="AI83" s="323">
        <v>0.37</v>
      </c>
      <c r="AJ83" s="323">
        <v>0.05</v>
      </c>
      <c r="AK83" s="323">
        <v>0.01</v>
      </c>
      <c r="AL83" s="323">
        <v>7.0000000000000007E-2</v>
      </c>
      <c r="AM83" s="323">
        <v>0.24</v>
      </c>
      <c r="AN83" s="323">
        <v>0.54</v>
      </c>
      <c r="AO83" s="323">
        <v>0.28999999999999998</v>
      </c>
      <c r="AP83" s="323">
        <v>3.6836963551054668E-2</v>
      </c>
      <c r="AQ83" s="323">
        <v>0.21316303644894538</v>
      </c>
      <c r="AR83" s="323">
        <v>0</v>
      </c>
      <c r="AS83" s="351">
        <f t="shared" si="62"/>
        <v>0</v>
      </c>
      <c r="AT83" s="351">
        <f t="shared" si="57"/>
        <v>0</v>
      </c>
      <c r="AU83" s="351">
        <f t="shared" si="58"/>
        <v>0</v>
      </c>
      <c r="AW83" s="278"/>
      <c r="AX83" s="309"/>
      <c r="AY83" s="319">
        <f>AY72+AY73+AY78</f>
        <v>1</v>
      </c>
      <c r="AZ83" s="319">
        <f>AZ72+AZ73+AZ78</f>
        <v>5.7595580222317491</v>
      </c>
      <c r="BA83" s="309"/>
      <c r="BB83" s="319">
        <f>BB72+BB73+BB78</f>
        <v>1</v>
      </c>
      <c r="BC83" s="319">
        <f>BC72+BC73+BC78</f>
        <v>6.3698624995860555</v>
      </c>
      <c r="BD83" s="279"/>
      <c r="BE83" s="279"/>
      <c r="BF83" s="279"/>
      <c r="BG83" s="279"/>
    </row>
    <row r="84" spans="1:59" x14ac:dyDescent="0.25">
      <c r="A84" s="284">
        <v>1974</v>
      </c>
      <c r="B84" s="344">
        <v>182441.77148924614</v>
      </c>
      <c r="C84" s="298">
        <f t="shared" si="61"/>
        <v>14595.341719139691</v>
      </c>
      <c r="D84" s="298">
        <f t="shared" si="52"/>
        <v>67503.455451021073</v>
      </c>
      <c r="E84" s="298">
        <f t="shared" si="52"/>
        <v>9122.0885744623065</v>
      </c>
      <c r="F84" s="298">
        <f t="shared" si="52"/>
        <v>3847.6529104762817</v>
      </c>
      <c r="G84" s="298">
        <f t="shared" si="51"/>
        <v>12770.92400424723</v>
      </c>
      <c r="H84" s="298">
        <f t="shared" si="51"/>
        <v>41762.789961835253</v>
      </c>
      <c r="I84" s="298">
        <f t="shared" si="51"/>
        <v>100342.97431908538</v>
      </c>
      <c r="J84" s="298">
        <f t="shared" si="51"/>
        <v>51083.696016988921</v>
      </c>
      <c r="K84" s="298">
        <f t="shared" si="51"/>
        <v>7171.5291643001729</v>
      </c>
      <c r="L84" s="298">
        <f t="shared" si="47"/>
        <v>42087.749137796287</v>
      </c>
      <c r="M84" s="298">
        <v>0</v>
      </c>
      <c r="N84" s="351">
        <f t="shared" si="59"/>
        <v>0</v>
      </c>
      <c r="O84" s="299">
        <f t="shared" si="54"/>
        <v>0</v>
      </c>
      <c r="P84" s="299">
        <f t="shared" si="55"/>
        <v>0</v>
      </c>
      <c r="Q84" s="310"/>
      <c r="R84" s="284">
        <v>1974</v>
      </c>
      <c r="S84" s="295">
        <f t="shared" si="53"/>
        <v>5.7768272312762381</v>
      </c>
      <c r="T84" s="295">
        <f t="shared" si="53"/>
        <v>-5.9761535721988945</v>
      </c>
      <c r="U84" s="295">
        <f t="shared" si="53"/>
        <v>5.7768272312762381</v>
      </c>
      <c r="V84" s="295">
        <f t="shared" si="53"/>
        <v>5.7768272312762381</v>
      </c>
      <c r="W84" s="295">
        <f t="shared" si="53"/>
        <v>123.08077466862164</v>
      </c>
      <c r="X84" s="295">
        <f t="shared" si="53"/>
        <v>5.7768272312762381</v>
      </c>
      <c r="Y84" s="295">
        <f t="shared" si="53"/>
        <v>0.88916275472017414</v>
      </c>
      <c r="Z84" s="295">
        <f t="shared" si="53"/>
        <v>7.7356573651887528</v>
      </c>
      <c r="AA84" s="295">
        <f t="shared" si="53"/>
        <v>2.1293504301977739</v>
      </c>
      <c r="AB84" s="295">
        <f t="shared" si="53"/>
        <v>12.874073941158004</v>
      </c>
      <c r="AC84" s="295">
        <f t="shared" si="53"/>
        <v>14.474843346771182</v>
      </c>
      <c r="AD84" s="301" t="s">
        <v>2</v>
      </c>
      <c r="AE84" s="322"/>
      <c r="AF84" s="284">
        <v>1974</v>
      </c>
      <c r="AG84" s="323">
        <v>1</v>
      </c>
      <c r="AH84" s="323">
        <v>0.08</v>
      </c>
      <c r="AI84" s="323">
        <v>0.37</v>
      </c>
      <c r="AJ84" s="323">
        <v>0.05</v>
      </c>
      <c r="AK84" s="323">
        <v>2.1089758551829662E-2</v>
      </c>
      <c r="AL84" s="323">
        <v>7.0000000000000007E-2</v>
      </c>
      <c r="AM84" s="323">
        <v>0.22891024144817035</v>
      </c>
      <c r="AN84" s="323">
        <v>0.55000000000000004</v>
      </c>
      <c r="AO84" s="323">
        <v>0.28000000000000003</v>
      </c>
      <c r="AP84" s="323">
        <v>3.9308592027801549E-2</v>
      </c>
      <c r="AQ84" s="323">
        <v>0.23069140797219848</v>
      </c>
      <c r="AR84" s="323">
        <v>0</v>
      </c>
      <c r="AS84" s="351">
        <f t="shared" si="62"/>
        <v>0</v>
      </c>
      <c r="AT84" s="351">
        <f t="shared" si="57"/>
        <v>0</v>
      </c>
      <c r="AU84" s="351">
        <f t="shared" si="58"/>
        <v>0</v>
      </c>
      <c r="BD84" s="277"/>
      <c r="BE84" s="273"/>
      <c r="BF84" s="277"/>
      <c r="BG84" s="277"/>
    </row>
    <row r="85" spans="1:59" x14ac:dyDescent="0.25">
      <c r="A85" s="284">
        <v>1975</v>
      </c>
      <c r="B85" s="344">
        <v>192922.1117754812</v>
      </c>
      <c r="C85" s="298">
        <f t="shared" si="61"/>
        <v>13504.547824283685</v>
      </c>
      <c r="D85" s="298">
        <f t="shared" si="52"/>
        <v>73310.402474682851</v>
      </c>
      <c r="E85" s="298">
        <f t="shared" si="52"/>
        <v>9646.1055887740604</v>
      </c>
      <c r="F85" s="298">
        <f t="shared" si="52"/>
        <v>1929.221117754812</v>
      </c>
      <c r="G85" s="298">
        <f t="shared" si="51"/>
        <v>15433.768942038496</v>
      </c>
      <c r="H85" s="298">
        <f t="shared" si="51"/>
        <v>46301.306826115484</v>
      </c>
      <c r="I85" s="298">
        <f t="shared" si="51"/>
        <v>106107.16147651467</v>
      </c>
      <c r="J85" s="298">
        <f t="shared" si="51"/>
        <v>52088.970179379925</v>
      </c>
      <c r="K85" s="298">
        <f t="shared" si="51"/>
        <v>7899.2581312204375</v>
      </c>
      <c r="L85" s="298">
        <f t="shared" si="47"/>
        <v>46118.933165914299</v>
      </c>
      <c r="M85" s="298">
        <v>0</v>
      </c>
      <c r="N85" s="351">
        <f t="shared" si="59"/>
        <v>0</v>
      </c>
      <c r="O85" s="299">
        <f t="shared" si="54"/>
        <v>0</v>
      </c>
      <c r="P85" s="299">
        <f t="shared" si="55"/>
        <v>0</v>
      </c>
      <c r="Q85" s="310"/>
      <c r="R85" s="284">
        <v>1975</v>
      </c>
      <c r="S85" s="295">
        <f t="shared" si="53"/>
        <v>5.7444850489476895</v>
      </c>
      <c r="T85" s="295">
        <f t="shared" si="53"/>
        <v>-7.4735755821707546</v>
      </c>
      <c r="U85" s="295">
        <f t="shared" si="53"/>
        <v>8.6024441043246469</v>
      </c>
      <c r="V85" s="295">
        <f t="shared" si="53"/>
        <v>5.7444850489477117</v>
      </c>
      <c r="W85" s="295">
        <f t="shared" si="53"/>
        <v>-49.859793421023433</v>
      </c>
      <c r="X85" s="295">
        <f t="shared" si="53"/>
        <v>20.850840055940225</v>
      </c>
      <c r="Y85" s="295">
        <f t="shared" si="53"/>
        <v>10.867369896569979</v>
      </c>
      <c r="Z85" s="295">
        <f t="shared" si="53"/>
        <v>5.7444850489476895</v>
      </c>
      <c r="AA85" s="295">
        <f t="shared" si="53"/>
        <v>1.9678962971995562</v>
      </c>
      <c r="AB85" s="295">
        <f t="shared" si="53"/>
        <v>10.147472739048391</v>
      </c>
      <c r="AC85" s="295">
        <f t="shared" si="53"/>
        <v>9.5780461314759702</v>
      </c>
      <c r="AD85" s="301" t="s">
        <v>2</v>
      </c>
      <c r="AE85" s="322"/>
      <c r="AF85" s="284">
        <v>1975</v>
      </c>
      <c r="AG85" s="323">
        <v>1</v>
      </c>
      <c r="AH85" s="323">
        <v>7.0000000000000007E-2</v>
      </c>
      <c r="AI85" s="323">
        <v>0.38</v>
      </c>
      <c r="AJ85" s="323">
        <v>0.05</v>
      </c>
      <c r="AK85" s="323">
        <v>0.01</v>
      </c>
      <c r="AL85" s="323">
        <v>0.08</v>
      </c>
      <c r="AM85" s="323">
        <v>0.24</v>
      </c>
      <c r="AN85" s="323">
        <v>0.55000000000000004</v>
      </c>
      <c r="AO85" s="323">
        <v>0.27</v>
      </c>
      <c r="AP85" s="323">
        <v>4.094532274461847E-2</v>
      </c>
      <c r="AQ85" s="323">
        <v>0.23905467725538154</v>
      </c>
      <c r="AR85" s="323">
        <v>0</v>
      </c>
      <c r="AS85" s="351">
        <f t="shared" si="62"/>
        <v>0</v>
      </c>
      <c r="AT85" s="351">
        <f t="shared" si="57"/>
        <v>0</v>
      </c>
      <c r="AU85" s="351">
        <f t="shared" si="58"/>
        <v>0</v>
      </c>
      <c r="AW85" s="349"/>
      <c r="AX85" s="349"/>
      <c r="AY85" s="349"/>
      <c r="AZ85" s="349"/>
      <c r="BA85" s="349"/>
      <c r="BB85" s="349"/>
      <c r="BC85" s="349"/>
      <c r="BD85" s="277"/>
      <c r="BE85" s="273"/>
      <c r="BF85" s="277"/>
      <c r="BG85" s="277"/>
    </row>
    <row r="86" spans="1:59" x14ac:dyDescent="0.25">
      <c r="A86" s="284">
        <v>1976</v>
      </c>
      <c r="B86" s="344">
        <v>201444.33828752002</v>
      </c>
      <c r="C86" s="298">
        <f t="shared" si="61"/>
        <v>16115.547063001603</v>
      </c>
      <c r="D86" s="298">
        <f t="shared" si="52"/>
        <v>80577.735315008016</v>
      </c>
      <c r="E86" s="298">
        <f t="shared" si="52"/>
        <v>10072.216914376002</v>
      </c>
      <c r="F86" s="298">
        <f t="shared" si="52"/>
        <v>4028.8867657504006</v>
      </c>
      <c r="G86" s="298">
        <f t="shared" si="51"/>
        <v>14101.103680126402</v>
      </c>
      <c r="H86" s="298">
        <f t="shared" si="51"/>
        <v>52375.527954755205</v>
      </c>
      <c r="I86" s="298">
        <f t="shared" si="51"/>
        <v>104751.05590951041</v>
      </c>
      <c r="J86" s="298">
        <f t="shared" si="51"/>
        <v>52375.527954755205</v>
      </c>
      <c r="K86" s="298">
        <f t="shared" si="51"/>
        <v>8318.5534676961561</v>
      </c>
      <c r="L86" s="298">
        <f t="shared" si="47"/>
        <v>44056.974487059051</v>
      </c>
      <c r="M86" s="298">
        <v>0</v>
      </c>
      <c r="N86" s="351">
        <f t="shared" si="59"/>
        <v>0</v>
      </c>
      <c r="O86" s="299">
        <f t="shared" si="54"/>
        <v>0</v>
      </c>
      <c r="P86" s="299">
        <f t="shared" si="55"/>
        <v>0</v>
      </c>
      <c r="Q86" s="310"/>
      <c r="R86" s="284">
        <v>1976</v>
      </c>
      <c r="S86" s="295">
        <f t="shared" si="53"/>
        <v>4.4174441351527483</v>
      </c>
      <c r="T86" s="295">
        <f t="shared" si="53"/>
        <v>19.334221868745981</v>
      </c>
      <c r="U86" s="295">
        <f t="shared" si="53"/>
        <v>9.9130990896344926</v>
      </c>
      <c r="V86" s="295">
        <f t="shared" si="53"/>
        <v>4.4174441351527483</v>
      </c>
      <c r="W86" s="295">
        <f t="shared" si="53"/>
        <v>108.8348882703055</v>
      </c>
      <c r="X86" s="295">
        <f t="shared" si="53"/>
        <v>-8.6347363817413481</v>
      </c>
      <c r="Y86" s="295">
        <f t="shared" si="53"/>
        <v>13.118897813082153</v>
      </c>
      <c r="Z86" s="295">
        <f t="shared" si="53"/>
        <v>-1.2780528176737693</v>
      </c>
      <c r="AA86" s="295">
        <f t="shared" si="53"/>
        <v>0.55013138940633866</v>
      </c>
      <c r="AB86" s="295">
        <f t="shared" si="53"/>
        <v>5.3080343686773279</v>
      </c>
      <c r="AC86" s="295">
        <f t="shared" si="53"/>
        <v>-4.4709591859752873</v>
      </c>
      <c r="AD86" s="301" t="s">
        <v>2</v>
      </c>
      <c r="AE86" s="322"/>
      <c r="AF86" s="284">
        <v>1976</v>
      </c>
      <c r="AG86" s="323">
        <v>1</v>
      </c>
      <c r="AH86" s="323">
        <v>0.08</v>
      </c>
      <c r="AI86" s="323">
        <v>0.4</v>
      </c>
      <c r="AJ86" s="323">
        <v>0.05</v>
      </c>
      <c r="AK86" s="323">
        <v>0.02</v>
      </c>
      <c r="AL86" s="323">
        <v>7.0000000000000007E-2</v>
      </c>
      <c r="AM86" s="323">
        <v>0.26</v>
      </c>
      <c r="AN86" s="323">
        <v>0.52</v>
      </c>
      <c r="AO86" s="323">
        <v>0.26</v>
      </c>
      <c r="AP86" s="323">
        <v>4.1294550834301169E-2</v>
      </c>
      <c r="AQ86" s="323">
        <v>0.21870544916569884</v>
      </c>
      <c r="AR86" s="323">
        <v>0</v>
      </c>
      <c r="AS86" s="351">
        <f t="shared" si="62"/>
        <v>0</v>
      </c>
      <c r="AT86" s="351">
        <f t="shared" si="57"/>
        <v>0</v>
      </c>
      <c r="AU86" s="351">
        <f t="shared" si="58"/>
        <v>0</v>
      </c>
      <c r="AW86" s="438" t="s">
        <v>263</v>
      </c>
      <c r="AX86" s="436" t="s">
        <v>293</v>
      </c>
      <c r="AY86" s="436"/>
      <c r="AZ86" s="436"/>
      <c r="BA86" s="436" t="s">
        <v>297</v>
      </c>
      <c r="BB86" s="436"/>
      <c r="BC86" s="436"/>
      <c r="BD86" s="277"/>
      <c r="BE86" s="273"/>
      <c r="BF86" s="277"/>
      <c r="BG86" s="277"/>
    </row>
    <row r="87" spans="1:59" x14ac:dyDescent="0.25">
      <c r="A87" s="284">
        <v>1977</v>
      </c>
      <c r="B87" s="344">
        <v>208274.59000955315</v>
      </c>
      <c r="C87" s="298">
        <f t="shared" si="61"/>
        <v>14579.221300668722</v>
      </c>
      <c r="D87" s="298">
        <f t="shared" si="52"/>
        <v>85392.581903916784</v>
      </c>
      <c r="E87" s="298">
        <f t="shared" si="52"/>
        <v>10413.729500477659</v>
      </c>
      <c r="F87" s="298">
        <f t="shared" si="52"/>
        <v>4165.4918001910628</v>
      </c>
      <c r="G87" s="298">
        <f t="shared" si="51"/>
        <v>16661.967200764251</v>
      </c>
      <c r="H87" s="298">
        <f t="shared" si="51"/>
        <v>54151.393402483824</v>
      </c>
      <c r="I87" s="298">
        <f t="shared" si="51"/>
        <v>108302.78680496765</v>
      </c>
      <c r="J87" s="298">
        <f t="shared" si="51"/>
        <v>49985.901602292754</v>
      </c>
      <c r="K87" s="298">
        <f t="shared" si="51"/>
        <v>8863.1521880353503</v>
      </c>
      <c r="L87" s="298">
        <f t="shared" si="47"/>
        <v>49453.733014639532</v>
      </c>
      <c r="M87" s="298">
        <v>0</v>
      </c>
      <c r="N87" s="351">
        <f t="shared" si="59"/>
        <v>0</v>
      </c>
      <c r="O87" s="299">
        <f t="shared" si="54"/>
        <v>0</v>
      </c>
      <c r="P87" s="299">
        <f t="shared" si="55"/>
        <v>0</v>
      </c>
      <c r="Q87" s="310"/>
      <c r="R87" s="284">
        <v>1977</v>
      </c>
      <c r="S87" s="295">
        <f t="shared" si="53"/>
        <v>3.3906397072745564</v>
      </c>
      <c r="T87" s="295">
        <f t="shared" si="53"/>
        <v>-9.5331902561347608</v>
      </c>
      <c r="U87" s="295">
        <f t="shared" si="53"/>
        <v>5.9754056999564042</v>
      </c>
      <c r="V87" s="295">
        <f t="shared" si="53"/>
        <v>3.3906397072745564</v>
      </c>
      <c r="W87" s="295">
        <f t="shared" si="53"/>
        <v>3.3906397072745342</v>
      </c>
      <c r="X87" s="295">
        <f t="shared" si="53"/>
        <v>18.160731094028048</v>
      </c>
      <c r="Y87" s="295">
        <f t="shared" si="53"/>
        <v>3.3906397072745564</v>
      </c>
      <c r="Z87" s="295">
        <f t="shared" si="53"/>
        <v>3.3906397072745564</v>
      </c>
      <c r="AA87" s="295">
        <f t="shared" si="53"/>
        <v>-4.5624864240542689</v>
      </c>
      <c r="AB87" s="295">
        <f t="shared" si="53"/>
        <v>6.5467959357845107</v>
      </c>
      <c r="AC87" s="295">
        <f t="shared" si="53"/>
        <v>12.249498723898267</v>
      </c>
      <c r="AD87" s="301" t="s">
        <v>2</v>
      </c>
      <c r="AE87" s="322"/>
      <c r="AF87" s="284">
        <v>1977</v>
      </c>
      <c r="AG87" s="323">
        <v>1</v>
      </c>
      <c r="AH87" s="323">
        <v>7.0000000000000007E-2</v>
      </c>
      <c r="AI87" s="323">
        <v>0.41</v>
      </c>
      <c r="AJ87" s="323">
        <v>0.05</v>
      </c>
      <c r="AK87" s="323">
        <v>0.02</v>
      </c>
      <c r="AL87" s="323">
        <v>0.08</v>
      </c>
      <c r="AM87" s="323">
        <v>0.26</v>
      </c>
      <c r="AN87" s="323">
        <v>0.52</v>
      </c>
      <c r="AO87" s="323">
        <v>0.24</v>
      </c>
      <c r="AP87" s="323">
        <v>4.255512968542545E-2</v>
      </c>
      <c r="AQ87" s="323">
        <v>0.23744487031457456</v>
      </c>
      <c r="AR87" s="323">
        <v>0</v>
      </c>
      <c r="AS87" s="351">
        <f t="shared" si="62"/>
        <v>0</v>
      </c>
      <c r="AT87" s="351">
        <f t="shared" si="57"/>
        <v>0</v>
      </c>
      <c r="AU87" s="351">
        <f t="shared" si="58"/>
        <v>0</v>
      </c>
      <c r="AW87" s="434"/>
      <c r="AX87" s="282" t="s">
        <v>275</v>
      </c>
      <c r="AY87" s="282" t="s">
        <v>276</v>
      </c>
      <c r="AZ87" s="282" t="s">
        <v>277</v>
      </c>
      <c r="BA87" s="282" t="s">
        <v>275</v>
      </c>
      <c r="BB87" s="282" t="s">
        <v>276</v>
      </c>
      <c r="BC87" s="282" t="s">
        <v>277</v>
      </c>
      <c r="BD87" s="279"/>
      <c r="BE87" s="279"/>
      <c r="BF87" s="279"/>
      <c r="BG87" s="279"/>
    </row>
    <row r="88" spans="1:59" x14ac:dyDescent="0.25">
      <c r="A88" s="284">
        <v>1978</v>
      </c>
      <c r="B88" s="344">
        <v>226929.62491830011</v>
      </c>
      <c r="C88" s="298">
        <f t="shared" si="61"/>
        <v>13615.777495098006</v>
      </c>
      <c r="D88" s="298">
        <f t="shared" si="52"/>
        <v>93041.146216503039</v>
      </c>
      <c r="E88" s="298">
        <f t="shared" si="52"/>
        <v>11346.481245915005</v>
      </c>
      <c r="F88" s="298">
        <f t="shared" si="52"/>
        <v>4538.5924983660025</v>
      </c>
      <c r="G88" s="298">
        <f t="shared" si="51"/>
        <v>18154.36999346401</v>
      </c>
      <c r="H88" s="298">
        <f t="shared" si="51"/>
        <v>59001.70247875803</v>
      </c>
      <c r="I88" s="298">
        <f t="shared" si="51"/>
        <v>120272.70120669906</v>
      </c>
      <c r="J88" s="298">
        <f t="shared" si="51"/>
        <v>52193.813731209026</v>
      </c>
      <c r="K88" s="298">
        <f t="shared" si="51"/>
        <v>10034.39083183506</v>
      </c>
      <c r="L88" s="298">
        <f t="shared" si="47"/>
        <v>58044.496643654988</v>
      </c>
      <c r="M88" s="298">
        <v>0</v>
      </c>
      <c r="N88" s="351">
        <f t="shared" si="59"/>
        <v>0</v>
      </c>
      <c r="O88" s="299">
        <f t="shared" si="54"/>
        <v>0</v>
      </c>
      <c r="P88" s="299">
        <f t="shared" si="55"/>
        <v>0</v>
      </c>
      <c r="Q88" s="310"/>
      <c r="R88" s="284">
        <v>1978</v>
      </c>
      <c r="S88" s="295">
        <f t="shared" si="53"/>
        <v>8.9569423269018511</v>
      </c>
      <c r="T88" s="295">
        <f t="shared" si="53"/>
        <v>-6.6083351483698589</v>
      </c>
      <c r="U88" s="295">
        <f t="shared" si="53"/>
        <v>8.9569423269018511</v>
      </c>
      <c r="V88" s="295">
        <f t="shared" si="53"/>
        <v>8.956942326901828</v>
      </c>
      <c r="W88" s="295">
        <f t="shared" si="53"/>
        <v>8.9569423269018742</v>
      </c>
      <c r="X88" s="295">
        <f t="shared" si="53"/>
        <v>8.9569423269018742</v>
      </c>
      <c r="Y88" s="295">
        <f t="shared" si="53"/>
        <v>8.9569423269018511</v>
      </c>
      <c r="Z88" s="295">
        <f t="shared" si="53"/>
        <v>11.052268140880717</v>
      </c>
      <c r="AA88" s="295">
        <f t="shared" si="53"/>
        <v>4.4170697299476203</v>
      </c>
      <c r="AB88" s="295">
        <f t="shared" si="53"/>
        <v>13.214696294855477</v>
      </c>
      <c r="AC88" s="295">
        <f t="shared" si="53"/>
        <v>17.371314773087754</v>
      </c>
      <c r="AD88" s="301" t="s">
        <v>2</v>
      </c>
      <c r="AE88" s="322"/>
      <c r="AF88" s="284">
        <v>1978</v>
      </c>
      <c r="AG88" s="323">
        <v>1</v>
      </c>
      <c r="AH88" s="323">
        <v>0.06</v>
      </c>
      <c r="AI88" s="323">
        <v>0.41</v>
      </c>
      <c r="AJ88" s="323">
        <v>0.05</v>
      </c>
      <c r="AK88" s="323">
        <v>0.02</v>
      </c>
      <c r="AL88" s="323">
        <v>0.08</v>
      </c>
      <c r="AM88" s="323">
        <v>0.26</v>
      </c>
      <c r="AN88" s="323">
        <v>0.53</v>
      </c>
      <c r="AO88" s="323">
        <v>0.23</v>
      </c>
      <c r="AP88" s="323">
        <v>4.4218073490614865E-2</v>
      </c>
      <c r="AQ88" s="323">
        <v>0.25578192650938519</v>
      </c>
      <c r="AR88" s="323">
        <v>0</v>
      </c>
      <c r="AS88" s="351">
        <f t="shared" si="62"/>
        <v>0</v>
      </c>
      <c r="AT88" s="351">
        <f t="shared" si="57"/>
        <v>0</v>
      </c>
      <c r="AU88" s="351">
        <f t="shared" si="58"/>
        <v>0</v>
      </c>
      <c r="AW88" s="291" t="s">
        <v>278</v>
      </c>
      <c r="AX88" s="292">
        <v>6.3703996991116396</v>
      </c>
      <c r="AY88" s="321">
        <v>1</v>
      </c>
      <c r="AZ88" s="309">
        <v>6.3703996991116396</v>
      </c>
      <c r="BA88" s="292">
        <f>(((B$74/B$68)^(1/6))-1)*100</f>
        <v>6.3713295463707631</v>
      </c>
      <c r="BB88" s="321">
        <f>AVERAGE(AG$63:AG$68)</f>
        <v>1</v>
      </c>
      <c r="BC88" s="309">
        <f>BB88*BA88</f>
        <v>6.3713295463707631</v>
      </c>
      <c r="BD88" s="348"/>
      <c r="BE88" s="348"/>
      <c r="BF88" s="348"/>
      <c r="BG88" s="348"/>
    </row>
    <row r="89" spans="1:59" x14ac:dyDescent="0.25">
      <c r="A89" s="284">
        <v>1979</v>
      </c>
      <c r="B89" s="344">
        <v>248937.64603724063</v>
      </c>
      <c r="C89" s="298">
        <f t="shared" si="61"/>
        <v>12446.882301862031</v>
      </c>
      <c r="D89" s="298">
        <f t="shared" si="52"/>
        <v>102064.43487526865</v>
      </c>
      <c r="E89" s="298">
        <f t="shared" si="52"/>
        <v>12446.882301862031</v>
      </c>
      <c r="F89" s="298">
        <f t="shared" si="52"/>
        <v>4978.7529207448124</v>
      </c>
      <c r="G89" s="298">
        <f t="shared" si="51"/>
        <v>17425.635222606845</v>
      </c>
      <c r="H89" s="298">
        <f t="shared" si="51"/>
        <v>67213.164430054981</v>
      </c>
      <c r="I89" s="298">
        <f t="shared" si="51"/>
        <v>134426.32886010996</v>
      </c>
      <c r="J89" s="298">
        <f t="shared" si="51"/>
        <v>52276.905667820531</v>
      </c>
      <c r="K89" s="298">
        <f t="shared" si="51"/>
        <v>11650.397561249549</v>
      </c>
      <c r="L89" s="298">
        <f t="shared" si="47"/>
        <v>70499.025631039869</v>
      </c>
      <c r="M89" s="298">
        <v>0</v>
      </c>
      <c r="N89" s="351">
        <f t="shared" si="59"/>
        <v>0</v>
      </c>
      <c r="O89" s="299">
        <f t="shared" si="54"/>
        <v>0</v>
      </c>
      <c r="P89" s="299">
        <f t="shared" si="55"/>
        <v>0</v>
      </c>
      <c r="Q89" s="310"/>
      <c r="R89" s="284">
        <v>1979</v>
      </c>
      <c r="S89" s="295">
        <f t="shared" si="53"/>
        <v>9.6981701383695107</v>
      </c>
      <c r="T89" s="295">
        <f t="shared" si="53"/>
        <v>-8.5848582180254045</v>
      </c>
      <c r="U89" s="295">
        <f t="shared" si="53"/>
        <v>9.6981701383695107</v>
      </c>
      <c r="V89" s="295">
        <f t="shared" si="53"/>
        <v>9.6981701383695107</v>
      </c>
      <c r="W89" s="295">
        <f t="shared" si="53"/>
        <v>9.6981701383695107</v>
      </c>
      <c r="X89" s="295">
        <f t="shared" si="53"/>
        <v>-4.0141011289266837</v>
      </c>
      <c r="Y89" s="295">
        <f t="shared" si="53"/>
        <v>13.917330528306815</v>
      </c>
      <c r="Z89" s="295">
        <f t="shared" si="53"/>
        <v>11.767946933433105</v>
      </c>
      <c r="AA89" s="295">
        <f t="shared" si="53"/>
        <v>0.15919882198955904</v>
      </c>
      <c r="AB89" s="295">
        <f t="shared" si="53"/>
        <v>16.104681953263711</v>
      </c>
      <c r="AC89" s="295">
        <f t="shared" si="53"/>
        <v>21.456864487679759</v>
      </c>
      <c r="AD89" s="301" t="s">
        <v>2</v>
      </c>
      <c r="AE89" s="322"/>
      <c r="AF89" s="284">
        <v>1979</v>
      </c>
      <c r="AG89" s="323">
        <v>1</v>
      </c>
      <c r="AH89" s="323">
        <v>0.05</v>
      </c>
      <c r="AI89" s="323">
        <v>0.41</v>
      </c>
      <c r="AJ89" s="323">
        <v>0.05</v>
      </c>
      <c r="AK89" s="323">
        <v>0.02</v>
      </c>
      <c r="AL89" s="323">
        <v>7.0000000000000007E-2</v>
      </c>
      <c r="AM89" s="323">
        <v>0.27</v>
      </c>
      <c r="AN89" s="323">
        <v>0.54</v>
      </c>
      <c r="AO89" s="323">
        <v>0.21</v>
      </c>
      <c r="AP89" s="323">
        <v>4.6800464882304986E-2</v>
      </c>
      <c r="AQ89" s="323">
        <v>0.28319953511769508</v>
      </c>
      <c r="AR89" s="323">
        <v>0</v>
      </c>
      <c r="AS89" s="351">
        <f t="shared" si="62"/>
        <v>0</v>
      </c>
      <c r="AT89" s="351">
        <f t="shared" si="57"/>
        <v>0</v>
      </c>
      <c r="AU89" s="351">
        <f t="shared" si="58"/>
        <v>0</v>
      </c>
      <c r="AW89" s="291" t="s">
        <v>250</v>
      </c>
      <c r="AX89" s="292">
        <v>6.2625392139714853</v>
      </c>
      <c r="AY89" s="321">
        <v>0.17717473088054903</v>
      </c>
      <c r="AZ89" s="293">
        <v>1.1095636998642828</v>
      </c>
      <c r="BA89" s="292">
        <f>(((C$74/C$68)^(1/6))-1)*100</f>
        <v>3.0343974372855298</v>
      </c>
      <c r="BB89" s="321">
        <f>AVERAGE(AH$63:AH$68)</f>
        <v>0.17717473088054903</v>
      </c>
      <c r="BC89" s="293">
        <f t="shared" ref="BC89:BC98" si="63">BB89*BA89</f>
        <v>0.53761854933569142</v>
      </c>
      <c r="BD89" s="348"/>
      <c r="BE89" s="348"/>
      <c r="BF89" s="348"/>
      <c r="BG89" s="348"/>
    </row>
    <row r="90" spans="1:59" x14ac:dyDescent="0.25">
      <c r="A90" s="284">
        <v>1980</v>
      </c>
      <c r="B90" s="344">
        <v>271922.68617905746</v>
      </c>
      <c r="C90" s="298">
        <f t="shared" si="61"/>
        <v>10620.185801248383</v>
      </c>
      <c r="D90" s="298">
        <f t="shared" si="52"/>
        <v>105359.21337575935</v>
      </c>
      <c r="E90" s="298">
        <f t="shared" si="52"/>
        <v>13596.134308952875</v>
      </c>
      <c r="F90" s="298">
        <f t="shared" si="52"/>
        <v>2766.8498503163128</v>
      </c>
      <c r="G90" s="298">
        <f t="shared" si="52"/>
        <v>12493.933432058282</v>
      </c>
      <c r="H90" s="298">
        <f t="shared" si="52"/>
        <v>76502.295784431888</v>
      </c>
      <c r="I90" s="298">
        <f t="shared" si="52"/>
        <v>140647.0375500127</v>
      </c>
      <c r="J90" s="298">
        <f t="shared" si="52"/>
        <v>54384.537235811498</v>
      </c>
      <c r="K90" s="298">
        <f t="shared" si="52"/>
        <v>13401.879627706512</v>
      </c>
      <c r="L90" s="298">
        <f t="shared" si="47"/>
        <v>72860.620686494687</v>
      </c>
      <c r="M90" s="298">
        <f t="shared" si="47"/>
        <v>15296.249452037009</v>
      </c>
      <c r="N90" s="351">
        <f>M90+C90+D90+I90-B90</f>
        <v>0</v>
      </c>
      <c r="O90" s="299">
        <f t="shared" si="54"/>
        <v>0</v>
      </c>
      <c r="P90" s="299">
        <f t="shared" si="55"/>
        <v>0</v>
      </c>
      <c r="Q90" s="310"/>
      <c r="R90" s="284">
        <v>1980</v>
      </c>
      <c r="S90" s="295">
        <f t="shared" si="53"/>
        <v>9.233251984064438</v>
      </c>
      <c r="T90" s="295">
        <f t="shared" si="53"/>
        <v>-14.675936160659109</v>
      </c>
      <c r="U90" s="295">
        <f t="shared" ref="S90:AC111" si="64">((D90/D89)-1)*100</f>
        <v>3.2281357404439603</v>
      </c>
      <c r="V90" s="295">
        <f t="shared" si="64"/>
        <v>9.2332519840644611</v>
      </c>
      <c r="W90" s="295">
        <f t="shared" si="64"/>
        <v>-44.426849567333079</v>
      </c>
      <c r="X90" s="295">
        <f t="shared" si="64"/>
        <v>-28.30141758132585</v>
      </c>
      <c r="Y90" s="295">
        <f t="shared" si="64"/>
        <v>13.820404727475054</v>
      </c>
      <c r="Z90" s="295">
        <f t="shared" si="64"/>
        <v>4.6275969467084677</v>
      </c>
      <c r="AA90" s="295">
        <f t="shared" si="64"/>
        <v>4.0316685562518551</v>
      </c>
      <c r="AB90" s="295">
        <f t="shared" si="64"/>
        <v>15.033667797591544</v>
      </c>
      <c r="AC90" s="295">
        <f t="shared" si="64"/>
        <v>3.3498265179072728</v>
      </c>
      <c r="AD90" s="301" t="s">
        <v>2</v>
      </c>
      <c r="AE90" s="322"/>
      <c r="AF90" s="284">
        <v>1980</v>
      </c>
      <c r="AG90" s="323">
        <v>1</v>
      </c>
      <c r="AH90" s="302">
        <v>3.9055902067160121E-2</v>
      </c>
      <c r="AI90" s="302">
        <v>0.38746018162817691</v>
      </c>
      <c r="AJ90" s="323">
        <v>0.05</v>
      </c>
      <c r="AK90" s="323">
        <v>1.0175134297159667E-2</v>
      </c>
      <c r="AL90" s="323">
        <v>4.5946638758309385E-2</v>
      </c>
      <c r="AM90" s="323">
        <v>0.28133840857270787</v>
      </c>
      <c r="AN90" s="302">
        <v>0.51723171584660832</v>
      </c>
      <c r="AO90" s="323">
        <v>0.2</v>
      </c>
      <c r="AP90" s="323">
        <v>4.9285625322491679E-2</v>
      </c>
      <c r="AQ90" s="323">
        <v>0.26794609052411661</v>
      </c>
      <c r="AR90" s="323">
        <v>5.6252200458054583E-2</v>
      </c>
      <c r="AS90" s="351">
        <f t="shared" si="62"/>
        <v>0</v>
      </c>
      <c r="AT90" s="351">
        <f t="shared" si="57"/>
        <v>0</v>
      </c>
      <c r="AU90" s="351">
        <f t="shared" si="58"/>
        <v>0</v>
      </c>
      <c r="AW90" s="291" t="s">
        <v>251</v>
      </c>
      <c r="AX90" s="292">
        <v>6.4894481431305939</v>
      </c>
      <c r="AY90" s="321">
        <v>0.27329370360332617</v>
      </c>
      <c r="AZ90" s="293">
        <v>1.773525317377888</v>
      </c>
      <c r="BA90" s="292">
        <f>(((D$74/D$68)^(1/6))-1)*100</f>
        <v>8.4556394176187091</v>
      </c>
      <c r="BB90" s="321">
        <f>AVERAGE(AI$63:AI$68)</f>
        <v>0.27329370360332617</v>
      </c>
      <c r="BC90" s="293">
        <f t="shared" si="63"/>
        <v>2.3108730127752888</v>
      </c>
      <c r="BD90" s="279"/>
      <c r="BE90" s="279"/>
      <c r="BF90" s="279"/>
      <c r="BG90" s="279"/>
    </row>
    <row r="91" spans="1:59" x14ac:dyDescent="0.25">
      <c r="A91" s="284">
        <v>1981</v>
      </c>
      <c r="B91" s="344">
        <v>297988.76293936721</v>
      </c>
      <c r="C91" s="298">
        <f t="shared" si="61"/>
        <v>11448.785008573053</v>
      </c>
      <c r="D91" s="298">
        <f t="shared" si="52"/>
        <v>117296.79395199087</v>
      </c>
      <c r="E91" s="298">
        <f t="shared" si="52"/>
        <v>14899.438146968361</v>
      </c>
      <c r="F91" s="298">
        <f t="shared" si="52"/>
        <v>2979.8876293936723</v>
      </c>
      <c r="G91" s="298">
        <f t="shared" si="52"/>
        <v>17160.079693462929</v>
      </c>
      <c r="H91" s="298">
        <f t="shared" si="52"/>
        <v>82257.388482165901</v>
      </c>
      <c r="I91" s="298">
        <f t="shared" si="52"/>
        <v>152464.62535456236</v>
      </c>
      <c r="J91" s="298">
        <f t="shared" si="52"/>
        <v>54164.282240000328</v>
      </c>
      <c r="K91" s="298">
        <f t="shared" si="52"/>
        <v>14863.489491539212</v>
      </c>
      <c r="L91" s="298">
        <f t="shared" si="52"/>
        <v>83436.85362302282</v>
      </c>
      <c r="M91" s="298">
        <f t="shared" si="52"/>
        <v>16778.558624240937</v>
      </c>
      <c r="N91" s="351">
        <f>M91+C91+D91+I91-B91</f>
        <v>0</v>
      </c>
      <c r="O91" s="299">
        <f t="shared" si="54"/>
        <v>0</v>
      </c>
      <c r="P91" s="299">
        <f t="shared" si="55"/>
        <v>0</v>
      </c>
      <c r="Q91" s="310"/>
      <c r="R91" s="284">
        <v>1981</v>
      </c>
      <c r="S91" s="295">
        <f t="shared" si="64"/>
        <v>9.5858411545499234</v>
      </c>
      <c r="T91" s="295">
        <f t="shared" si="64"/>
        <v>7.8021159218068625</v>
      </c>
      <c r="U91" s="295">
        <f t="shared" si="64"/>
        <v>11.330362285125094</v>
      </c>
      <c r="V91" s="295">
        <f t="shared" si="64"/>
        <v>9.5858411545499234</v>
      </c>
      <c r="W91" s="295">
        <f t="shared" si="64"/>
        <v>7.6996508882838155</v>
      </c>
      <c r="X91" s="295">
        <f t="shared" si="64"/>
        <v>37.347295683773574</v>
      </c>
      <c r="Y91" s="295">
        <f t="shared" si="64"/>
        <v>7.5227712302264882</v>
      </c>
      <c r="Z91" s="295">
        <f t="shared" si="64"/>
        <v>8.4023012573922529</v>
      </c>
      <c r="AA91" s="295">
        <f t="shared" si="64"/>
        <v>-0.40499562376736797</v>
      </c>
      <c r="AB91" s="295">
        <f t="shared" si="64"/>
        <v>10.906006503826715</v>
      </c>
      <c r="AC91" s="295">
        <f t="shared" si="64"/>
        <v>14.515705242253762</v>
      </c>
      <c r="AD91" s="301" t="s">
        <v>2</v>
      </c>
      <c r="AE91" s="322"/>
      <c r="AF91" s="284">
        <v>1981</v>
      </c>
      <c r="AG91" s="323">
        <v>1</v>
      </c>
      <c r="AH91" s="302">
        <v>3.8420190397926435E-2</v>
      </c>
      <c r="AI91" s="302">
        <v>0.39362824555856707</v>
      </c>
      <c r="AJ91" s="323">
        <v>0.05</v>
      </c>
      <c r="AK91" s="323">
        <v>0.01</v>
      </c>
      <c r="AL91" s="323">
        <v>5.7586331525375498E-2</v>
      </c>
      <c r="AM91" s="323">
        <v>0.27604191403319156</v>
      </c>
      <c r="AN91" s="302">
        <v>0.5116455528411481</v>
      </c>
      <c r="AO91" s="323">
        <f>AN91-AP91-AQ91</f>
        <v>0.18176619046209241</v>
      </c>
      <c r="AP91" s="323">
        <v>4.9879362379055672E-2</v>
      </c>
      <c r="AQ91" s="323">
        <v>0.28000000000000003</v>
      </c>
      <c r="AR91" s="323">
        <v>5.6306011202358418E-2</v>
      </c>
      <c r="AS91" s="351">
        <f t="shared" si="62"/>
        <v>0</v>
      </c>
      <c r="AT91" s="351">
        <f t="shared" si="57"/>
        <v>0</v>
      </c>
      <c r="AU91" s="351">
        <f t="shared" si="58"/>
        <v>0</v>
      </c>
      <c r="AW91" s="313" t="s">
        <v>252</v>
      </c>
      <c r="AX91" s="292">
        <v>5.310353475784213</v>
      </c>
      <c r="AY91" s="321">
        <v>4.7987231865364022E-2</v>
      </c>
      <c r="AZ91" s="293">
        <v>0.2548291635294988</v>
      </c>
      <c r="BA91" s="292">
        <f>(((E$74/E$68)^(1/6))-1)*100</f>
        <v>7.1045289993496352</v>
      </c>
      <c r="BB91" s="321">
        <f>AVERAGE(AJ$63:AJ$68)</f>
        <v>4.7987231865364022E-2</v>
      </c>
      <c r="BC91" s="293">
        <f t="shared" si="63"/>
        <v>0.34092668038599361</v>
      </c>
      <c r="BD91" s="277"/>
      <c r="BE91" s="273"/>
      <c r="BF91" s="277"/>
      <c r="BG91" s="277"/>
    </row>
    <row r="92" spans="1:59" x14ac:dyDescent="0.25">
      <c r="A92" s="284">
        <v>1982</v>
      </c>
      <c r="B92" s="344">
        <v>297841.00114181417</v>
      </c>
      <c r="C92" s="298">
        <f t="shared" si="52"/>
        <v>11192.583054193941</v>
      </c>
      <c r="D92" s="298">
        <f t="shared" si="52"/>
        <v>115942.4586888326</v>
      </c>
      <c r="E92" s="298">
        <f t="shared" si="52"/>
        <v>11913.640045672566</v>
      </c>
      <c r="F92" s="298">
        <f t="shared" si="52"/>
        <v>2978.4100114181415</v>
      </c>
      <c r="G92" s="298">
        <f t="shared" si="52"/>
        <v>13957.6581637544</v>
      </c>
      <c r="H92" s="298">
        <f t="shared" si="52"/>
        <v>87092.750467987498</v>
      </c>
      <c r="I92" s="298">
        <f t="shared" si="52"/>
        <v>153938.12694566505</v>
      </c>
      <c r="J92" s="298">
        <f t="shared" si="52"/>
        <v>56708.53793205641</v>
      </c>
      <c r="K92" s="298">
        <f t="shared" si="52"/>
        <v>13834.108693900662</v>
      </c>
      <c r="L92" s="298">
        <f t="shared" si="52"/>
        <v>83395.480319707975</v>
      </c>
      <c r="M92" s="298">
        <f t="shared" si="52"/>
        <v>16767.832459587033</v>
      </c>
      <c r="N92" s="351">
        <f t="shared" si="59"/>
        <v>6.4644264057278633E-6</v>
      </c>
      <c r="O92" s="299">
        <f t="shared" si="54"/>
        <v>0</v>
      </c>
      <c r="P92" s="299">
        <f t="shared" si="55"/>
        <v>0</v>
      </c>
      <c r="Q92" s="310"/>
      <c r="R92" s="284">
        <v>1982</v>
      </c>
      <c r="S92" s="295">
        <f t="shared" si="64"/>
        <v>-4.958636563859864E-2</v>
      </c>
      <c r="T92" s="295">
        <f t="shared" si="64"/>
        <v>-2.2378091141310064</v>
      </c>
      <c r="U92" s="295">
        <f t="shared" si="64"/>
        <v>-1.1546225753728545</v>
      </c>
      <c r="V92" s="295">
        <f t="shared" si="64"/>
        <v>-20.039669092510881</v>
      </c>
      <c r="W92" s="295">
        <f t="shared" si="64"/>
        <v>-4.9586365638609742E-2</v>
      </c>
      <c r="X92" s="295">
        <f t="shared" si="64"/>
        <v>-18.662043457341749</v>
      </c>
      <c r="Y92" s="295">
        <f t="shared" si="64"/>
        <v>5.8783315092357347</v>
      </c>
      <c r="Z92" s="295">
        <f t="shared" si="64"/>
        <v>0.96645473510723612</v>
      </c>
      <c r="AA92" s="295">
        <f t="shared" si="64"/>
        <v>4.6972942072463164</v>
      </c>
      <c r="AB92" s="295">
        <f t="shared" si="64"/>
        <v>-6.925566154734442</v>
      </c>
      <c r="AC92" s="295">
        <f t="shared" si="64"/>
        <v>-4.9586365638587537E-2</v>
      </c>
      <c r="AD92" s="301" t="s">
        <v>2</v>
      </c>
      <c r="AE92" s="322"/>
      <c r="AF92" s="284">
        <v>1982</v>
      </c>
      <c r="AG92" s="323">
        <v>1</v>
      </c>
      <c r="AH92" s="302">
        <v>3.757905396263659E-2</v>
      </c>
      <c r="AI92" s="302">
        <v>0.38927635296803109</v>
      </c>
      <c r="AJ92" s="323">
        <v>0.04</v>
      </c>
      <c r="AK92" s="323">
        <v>0.01</v>
      </c>
      <c r="AL92" s="323">
        <v>4.6862782861479151E-2</v>
      </c>
      <c r="AM92" s="323">
        <v>0.29241357010655195</v>
      </c>
      <c r="AN92" s="302">
        <v>0.51684666098865573</v>
      </c>
      <c r="AO92" s="323">
        <f t="shared" ref="AO92:AO102" si="65">AN92-AP92-AQ92</f>
        <v>0.19039869499046969</v>
      </c>
      <c r="AP92" s="323">
        <v>4.6447965998186E-2</v>
      </c>
      <c r="AQ92" s="323">
        <v>0.28000000000000003</v>
      </c>
      <c r="AR92" s="323">
        <v>5.6297932102380988E-2</v>
      </c>
      <c r="AS92" s="351">
        <f t="shared" si="62"/>
        <v>2.170441604221196E-11</v>
      </c>
      <c r="AT92" s="351">
        <f t="shared" si="57"/>
        <v>0</v>
      </c>
      <c r="AU92" s="351">
        <f t="shared" si="58"/>
        <v>0</v>
      </c>
      <c r="AW92" s="313" t="s">
        <v>253</v>
      </c>
      <c r="AX92" s="292">
        <v>9.2523456344971056</v>
      </c>
      <c r="AY92" s="321">
        <v>8.9435387751581972E-3</v>
      </c>
      <c r="AZ92" s="293">
        <v>8.2748711943290532E-2</v>
      </c>
      <c r="BA92" s="292">
        <f>(((F$74/F$68)^(1/6))-1)*100</f>
        <v>11.797088927631872</v>
      </c>
      <c r="BB92" s="321">
        <f>AVERAGE(AK$63:AK$68)</f>
        <v>8.9435387751581972E-3</v>
      </c>
      <c r="BC92" s="293">
        <f t="shared" si="63"/>
        <v>0.10550772225826509</v>
      </c>
      <c r="BD92" s="277"/>
      <c r="BE92" s="273"/>
      <c r="BF92" s="277"/>
      <c r="BG92" s="277"/>
    </row>
    <row r="93" spans="1:59" x14ac:dyDescent="0.25">
      <c r="A93" s="284">
        <v>1983</v>
      </c>
      <c r="B93" s="344">
        <v>284068.45213205193</v>
      </c>
      <c r="C93" s="298">
        <f t="shared" si="52"/>
        <v>11417.895080198672</v>
      </c>
      <c r="D93" s="298">
        <f t="shared" si="52"/>
        <v>104280.3152982825</v>
      </c>
      <c r="E93" s="298">
        <f t="shared" si="52"/>
        <v>11362.738085282077</v>
      </c>
      <c r="F93" s="298">
        <f t="shared" si="52"/>
        <v>5681.3690426410385</v>
      </c>
      <c r="G93" s="298">
        <f t="shared" si="52"/>
        <v>14203.422606602597</v>
      </c>
      <c r="H93" s="298">
        <f t="shared" si="52"/>
        <v>73032.785563756785</v>
      </c>
      <c r="I93" s="298">
        <f t="shared" si="52"/>
        <v>152378.61240877991</v>
      </c>
      <c r="J93" s="298">
        <f t="shared" si="52"/>
        <v>56581.744086723425</v>
      </c>
      <c r="K93" s="298">
        <f t="shared" si="52"/>
        <v>13417.017203761443</v>
      </c>
      <c r="L93" s="298">
        <f t="shared" si="52"/>
        <v>82379.851118295046</v>
      </c>
      <c r="M93" s="298">
        <f t="shared" si="52"/>
        <v>15991.629351255311</v>
      </c>
      <c r="N93" s="351">
        <f t="shared" si="59"/>
        <v>6.4644264057278633E-6</v>
      </c>
      <c r="O93" s="299">
        <f t="shared" si="54"/>
        <v>0</v>
      </c>
      <c r="P93" s="299">
        <f t="shared" si="55"/>
        <v>0</v>
      </c>
      <c r="Q93" s="310"/>
      <c r="R93" s="284">
        <v>1983</v>
      </c>
      <c r="S93" s="295">
        <f t="shared" si="64"/>
        <v>-4.6241279598723146</v>
      </c>
      <c r="T93" s="295">
        <f t="shared" si="64"/>
        <v>2.0130476129931907</v>
      </c>
      <c r="U93" s="295">
        <f t="shared" si="64"/>
        <v>-10.058561395397925</v>
      </c>
      <c r="V93" s="295">
        <f t="shared" si="64"/>
        <v>-4.624127959872304</v>
      </c>
      <c r="W93" s="295">
        <f t="shared" si="64"/>
        <v>90.751744080255392</v>
      </c>
      <c r="X93" s="295">
        <f t="shared" si="64"/>
        <v>1.7607856559089807</v>
      </c>
      <c r="Y93" s="295">
        <f t="shared" si="64"/>
        <v>-16.143668478352524</v>
      </c>
      <c r="Z93" s="295">
        <f t="shared" si="64"/>
        <v>-1.0130788049899975</v>
      </c>
      <c r="AA93" s="295">
        <f t="shared" si="64"/>
        <v>-0.22358863401644724</v>
      </c>
      <c r="AB93" s="295">
        <f t="shared" si="64"/>
        <v>-3.0149502173790976</v>
      </c>
      <c r="AC93" s="295">
        <f t="shared" si="64"/>
        <v>-1.2178468155820577</v>
      </c>
      <c r="AD93" s="301" t="s">
        <v>2</v>
      </c>
      <c r="AF93" s="284">
        <v>1983</v>
      </c>
      <c r="AG93" s="302">
        <v>1</v>
      </c>
      <c r="AH93" s="302">
        <v>4.0194167970792317E-2</v>
      </c>
      <c r="AI93" s="302">
        <v>0.36709572821485575</v>
      </c>
      <c r="AJ93" s="323">
        <v>0.04</v>
      </c>
      <c r="AK93" s="323">
        <v>0.02</v>
      </c>
      <c r="AL93" s="323">
        <v>0.05</v>
      </c>
      <c r="AM93" s="323">
        <v>0.25709572821485577</v>
      </c>
      <c r="AN93" s="302">
        <v>0.536415118486812</v>
      </c>
      <c r="AO93" s="323">
        <f t="shared" si="65"/>
        <v>0.19918348433996769</v>
      </c>
      <c r="AP93" s="323">
        <v>4.7231634146844351E-2</v>
      </c>
      <c r="AQ93" s="323">
        <v>0.28999999999999998</v>
      </c>
      <c r="AR93" s="323">
        <v>5.6294985350296659E-2</v>
      </c>
      <c r="AS93" s="351">
        <f>AR93+AH93+AI93+AN93-AG93</f>
        <v>2.2756685424951684E-11</v>
      </c>
      <c r="AT93" s="351">
        <f t="shared" si="57"/>
        <v>0</v>
      </c>
      <c r="AU93" s="351">
        <f t="shared" si="58"/>
        <v>0</v>
      </c>
      <c r="AW93" s="313" t="s">
        <v>254</v>
      </c>
      <c r="AX93" s="292">
        <v>5.7127111269650088</v>
      </c>
      <c r="AY93" s="321">
        <v>3.8429287421556386E-2</v>
      </c>
      <c r="AZ93" s="293">
        <v>0.21953541785446162</v>
      </c>
      <c r="BA93" s="292">
        <f>(((G$74/G$68)^(1/6))-1)*100</f>
        <v>8.5016701849897292</v>
      </c>
      <c r="BB93" s="321">
        <f>AVERAGE(AL$63:AL$68)</f>
        <v>3.8429287421556386E-2</v>
      </c>
      <c r="BC93" s="293">
        <f t="shared" si="63"/>
        <v>0.32671312710224676</v>
      </c>
      <c r="BD93" s="277"/>
      <c r="BE93" s="273"/>
      <c r="BF93" s="277"/>
      <c r="BG93" s="277"/>
    </row>
    <row r="94" spans="1:59" x14ac:dyDescent="0.25">
      <c r="A94" s="284">
        <v>1984</v>
      </c>
      <c r="B94" s="344">
        <v>294048.9510504739</v>
      </c>
      <c r="C94" s="298">
        <f t="shared" si="52"/>
        <v>11586.872263713518</v>
      </c>
      <c r="D94" s="298">
        <f t="shared" si="52"/>
        <v>108969.29089659305</v>
      </c>
      <c r="E94" s="298">
        <f t="shared" si="52"/>
        <v>11761.958042018956</v>
      </c>
      <c r="F94" s="298">
        <f t="shared" si="52"/>
        <v>2940.489510504739</v>
      </c>
      <c r="G94" s="298">
        <f t="shared" si="52"/>
        <v>17642.937063028432</v>
      </c>
      <c r="H94" s="298">
        <f t="shared" si="52"/>
        <v>76623.906281040938</v>
      </c>
      <c r="I94" s="298">
        <f t="shared" si="52"/>
        <v>156943.36678532197</v>
      </c>
      <c r="J94" s="298">
        <f t="shared" si="52"/>
        <v>57579.089721475102</v>
      </c>
      <c r="K94" s="298">
        <f t="shared" si="52"/>
        <v>14090.081259209446</v>
      </c>
      <c r="L94" s="298">
        <f t="shared" si="52"/>
        <v>85274.19580463742</v>
      </c>
      <c r="M94" s="298">
        <f t="shared" si="52"/>
        <v>16549.42111130985</v>
      </c>
      <c r="N94" s="351">
        <f t="shared" si="59"/>
        <v>6.4644846133887768E-6</v>
      </c>
      <c r="O94" s="299">
        <f t="shared" si="54"/>
        <v>0</v>
      </c>
      <c r="P94" s="299">
        <f t="shared" si="55"/>
        <v>0</v>
      </c>
      <c r="Q94" s="310"/>
      <c r="R94" s="284">
        <v>1984</v>
      </c>
      <c r="S94" s="295">
        <f t="shared" si="64"/>
        <v>3.513413349322736</v>
      </c>
      <c r="T94" s="295">
        <f t="shared" si="64"/>
        <v>1.4799328801671452</v>
      </c>
      <c r="U94" s="295">
        <f t="shared" si="64"/>
        <v>4.4965107603465171</v>
      </c>
      <c r="V94" s="295">
        <f t="shared" si="64"/>
        <v>3.513413349322736</v>
      </c>
      <c r="W94" s="295">
        <f t="shared" si="64"/>
        <v>-48.243293325338634</v>
      </c>
      <c r="X94" s="295">
        <f t="shared" si="64"/>
        <v>24.216096019187262</v>
      </c>
      <c r="Y94" s="295">
        <f t="shared" si="64"/>
        <v>4.917135077846857</v>
      </c>
      <c r="Z94" s="295">
        <f t="shared" si="64"/>
        <v>2.9956660612556085</v>
      </c>
      <c r="AA94" s="295">
        <f t="shared" si="64"/>
        <v>1.7626632951134091</v>
      </c>
      <c r="AB94" s="295">
        <f t="shared" si="64"/>
        <v>5.0164954343153934</v>
      </c>
      <c r="AC94" s="295">
        <f t="shared" si="64"/>
        <v>3.513413349322736</v>
      </c>
      <c r="AD94" s="301" t="s">
        <v>2</v>
      </c>
      <c r="AF94" s="284">
        <v>1984</v>
      </c>
      <c r="AG94" s="302">
        <v>1</v>
      </c>
      <c r="AH94" s="302">
        <v>3.940456928113515E-2</v>
      </c>
      <c r="AI94" s="302">
        <v>0.37058214459635441</v>
      </c>
      <c r="AJ94" s="323">
        <v>0.04</v>
      </c>
      <c r="AK94" s="323">
        <v>0.01</v>
      </c>
      <c r="AL94" s="323">
        <v>0.06</v>
      </c>
      <c r="AM94" s="323">
        <v>0.26058214459635443</v>
      </c>
      <c r="AN94" s="302">
        <v>0.53373210897250378</v>
      </c>
      <c r="AO94" s="323">
        <f t="shared" si="65"/>
        <v>0.1958146407792884</v>
      </c>
      <c r="AP94" s="323">
        <v>4.7917468193215434E-2</v>
      </c>
      <c r="AQ94" s="323">
        <v>0.28999999999999998</v>
      </c>
      <c r="AR94" s="323">
        <v>5.6281177171991069E-2</v>
      </c>
      <c r="AS94" s="351">
        <f t="shared" si="56"/>
        <v>2.1984414289022425E-11</v>
      </c>
      <c r="AT94" s="351">
        <f t="shared" si="57"/>
        <v>0</v>
      </c>
      <c r="AU94" s="351">
        <f t="shared" si="58"/>
        <v>0</v>
      </c>
      <c r="AW94" s="313" t="s">
        <v>255</v>
      </c>
      <c r="AX94" s="292">
        <v>6.8549042641109725</v>
      </c>
      <c r="AY94" s="321">
        <v>0.17793364554124755</v>
      </c>
      <c r="AZ94" s="293">
        <v>1.2197181055495081</v>
      </c>
      <c r="BA94" s="292">
        <f>(((H$74/H$68)^(1/6))-1)*100</f>
        <v>8.602420766259943</v>
      </c>
      <c r="BB94" s="321">
        <f>AVERAGE(AM$63:AM$68)</f>
        <v>0.17793364554124755</v>
      </c>
      <c r="BC94" s="293">
        <f t="shared" si="63"/>
        <v>1.5306600874203637</v>
      </c>
      <c r="BD94" s="279"/>
      <c r="BE94" s="279"/>
      <c r="BF94" s="279"/>
      <c r="BG94" s="279"/>
    </row>
    <row r="95" spans="1:59" x14ac:dyDescent="0.25">
      <c r="A95" s="284">
        <v>1985</v>
      </c>
      <c r="B95" s="344">
        <v>299692.38493799878</v>
      </c>
      <c r="C95" s="298">
        <f t="shared" si="52"/>
        <v>11939.779996996458</v>
      </c>
      <c r="D95" s="298">
        <f t="shared" si="52"/>
        <v>112854.13253242763</v>
      </c>
      <c r="E95" s="298">
        <f t="shared" si="52"/>
        <v>14984.61924689994</v>
      </c>
      <c r="F95" s="298">
        <f t="shared" si="52"/>
        <v>2996.923849379988</v>
      </c>
      <c r="G95" s="298">
        <f t="shared" si="52"/>
        <v>17981.543096279926</v>
      </c>
      <c r="H95" s="298">
        <f t="shared" si="52"/>
        <v>76891.046339867768</v>
      </c>
      <c r="I95" s="298">
        <f t="shared" si="52"/>
        <v>158050.2379209346</v>
      </c>
      <c r="J95" s="298">
        <f t="shared" si="52"/>
        <v>53756.024578228498</v>
      </c>
      <c r="K95" s="298">
        <f t="shared" si="52"/>
        <v>14386.497861306461</v>
      </c>
      <c r="L95" s="298">
        <f t="shared" si="52"/>
        <v>89907.715481399631</v>
      </c>
      <c r="M95" s="298">
        <f t="shared" si="52"/>
        <v>16848.234500569077</v>
      </c>
      <c r="N95" s="351">
        <f t="shared" si="59"/>
        <v>1.2928969226777554E-5</v>
      </c>
      <c r="O95" s="299">
        <f t="shared" si="54"/>
        <v>0</v>
      </c>
      <c r="P95" s="299">
        <f t="shared" si="55"/>
        <v>0</v>
      </c>
      <c r="Q95" s="310"/>
      <c r="R95" s="284">
        <v>1985</v>
      </c>
      <c r="S95" s="295">
        <f t="shared" si="64"/>
        <v>1.9192157861349424</v>
      </c>
      <c r="T95" s="295">
        <f t="shared" si="64"/>
        <v>3.045754930673894</v>
      </c>
      <c r="U95" s="295">
        <f t="shared" si="64"/>
        <v>3.5650793024991856</v>
      </c>
      <c r="V95" s="295">
        <f t="shared" si="64"/>
        <v>27.399019732668673</v>
      </c>
      <c r="W95" s="295">
        <f t="shared" si="64"/>
        <v>1.9192157861349424</v>
      </c>
      <c r="X95" s="295">
        <f t="shared" si="64"/>
        <v>1.9192157861349424</v>
      </c>
      <c r="Y95" s="295">
        <f t="shared" si="64"/>
        <v>0.3486380058033145</v>
      </c>
      <c r="Z95" s="295">
        <f t="shared" si="64"/>
        <v>0.70526786718339007</v>
      </c>
      <c r="AA95" s="295">
        <f t="shared" si="64"/>
        <v>-6.6396762466022885</v>
      </c>
      <c r="AB95" s="295">
        <f t="shared" si="64"/>
        <v>2.1037252847869503</v>
      </c>
      <c r="AC95" s="295">
        <f t="shared" si="64"/>
        <v>5.4336715028982185</v>
      </c>
      <c r="AD95" s="301" t="s">
        <v>2</v>
      </c>
      <c r="AF95" s="284">
        <v>1985</v>
      </c>
      <c r="AG95" s="302">
        <v>1</v>
      </c>
      <c r="AH95" s="302">
        <v>3.9840118057943297E-2</v>
      </c>
      <c r="AI95" s="302">
        <v>0.37656656693420892</v>
      </c>
      <c r="AJ95" s="323">
        <v>0.05</v>
      </c>
      <c r="AK95" s="323">
        <v>0.01</v>
      </c>
      <c r="AL95" s="323">
        <v>0.06</v>
      </c>
      <c r="AM95" s="323">
        <v>0.25656656693420893</v>
      </c>
      <c r="AN95" s="302">
        <v>0.52737488793261289</v>
      </c>
      <c r="AO95" s="323">
        <f t="shared" si="65"/>
        <v>0.17937067232906068</v>
      </c>
      <c r="AP95" s="323">
        <v>4.8004215603552225E-2</v>
      </c>
      <c r="AQ95" s="323">
        <v>0.3</v>
      </c>
      <c r="AR95" s="323">
        <v>5.6218427118375693E-2</v>
      </c>
      <c r="AS95" s="351">
        <f t="shared" si="56"/>
        <v>4.3140824246279408E-11</v>
      </c>
      <c r="AT95" s="351">
        <f t="shared" si="57"/>
        <v>0</v>
      </c>
      <c r="AU95" s="351">
        <f t="shared" si="58"/>
        <v>0</v>
      </c>
      <c r="AW95" s="291" t="s">
        <v>256</v>
      </c>
      <c r="AX95" s="292">
        <v>6.3449921735962089</v>
      </c>
      <c r="AY95" s="321">
        <v>0.54953156551612492</v>
      </c>
      <c r="AZ95" s="293">
        <v>3.4867734823438847</v>
      </c>
      <c r="BA95" s="292">
        <f>(((I$74/I$68)^(1/6))-1)*100</f>
        <v>6.2462826037104291</v>
      </c>
      <c r="BB95" s="321">
        <f>AVERAGE(AN$63:AN$68)</f>
        <v>0.54953156551612492</v>
      </c>
      <c r="BC95" s="293">
        <f t="shared" si="63"/>
        <v>3.4325294578731289</v>
      </c>
      <c r="BD95" s="348"/>
      <c r="BE95" s="348"/>
      <c r="BF95" s="348"/>
      <c r="BG95" s="348"/>
    </row>
    <row r="96" spans="1:59" x14ac:dyDescent="0.25">
      <c r="A96" s="284">
        <v>1986</v>
      </c>
      <c r="B96" s="344">
        <v>287914.59436313692</v>
      </c>
      <c r="C96" s="298">
        <f t="shared" si="52"/>
        <v>11787.176393390529</v>
      </c>
      <c r="D96" s="298">
        <f t="shared" si="52"/>
        <v>104929.56838479794</v>
      </c>
      <c r="E96" s="298">
        <f t="shared" si="52"/>
        <v>14395.729718156847</v>
      </c>
      <c r="F96" s="298">
        <f t="shared" si="52"/>
        <v>2879.1459436313694</v>
      </c>
      <c r="G96" s="298">
        <f t="shared" si="52"/>
        <v>14395.729718156847</v>
      </c>
      <c r="H96" s="298">
        <f t="shared" si="52"/>
        <v>73258.963004852878</v>
      </c>
      <c r="I96" s="298">
        <f t="shared" si="52"/>
        <v>155037.57419968751</v>
      </c>
      <c r="J96" s="298">
        <f t="shared" si="52"/>
        <v>54760.919380435327</v>
      </c>
      <c r="K96" s="298">
        <f t="shared" si="52"/>
        <v>13902.276510311118</v>
      </c>
      <c r="L96" s="298">
        <f t="shared" si="52"/>
        <v>86374.378308941072</v>
      </c>
      <c r="M96" s="298">
        <f t="shared" si="52"/>
        <v>16160.275391725399</v>
      </c>
      <c r="N96" s="351">
        <f t="shared" si="59"/>
        <v>6.4644264057278633E-6</v>
      </c>
      <c r="O96" s="299">
        <f t="shared" si="54"/>
        <v>0</v>
      </c>
      <c r="P96" s="299">
        <f t="shared" si="55"/>
        <v>0</v>
      </c>
      <c r="Q96" s="310"/>
      <c r="R96" s="284">
        <v>1986</v>
      </c>
      <c r="S96" s="295">
        <f t="shared" si="64"/>
        <v>-3.9299599078229774</v>
      </c>
      <c r="T96" s="295">
        <f t="shared" si="64"/>
        <v>-1.2781106824775401</v>
      </c>
      <c r="U96" s="295">
        <f t="shared" si="64"/>
        <v>-7.0219530023436505</v>
      </c>
      <c r="V96" s="295">
        <f t="shared" si="64"/>
        <v>-3.9299599078229774</v>
      </c>
      <c r="W96" s="295">
        <f t="shared" si="64"/>
        <v>-3.9299599078229774</v>
      </c>
      <c r="X96" s="295">
        <f t="shared" si="64"/>
        <v>-19.941633256519143</v>
      </c>
      <c r="Y96" s="295">
        <f t="shared" si="64"/>
        <v>-4.7236752624754796</v>
      </c>
      <c r="Z96" s="295">
        <f t="shared" si="64"/>
        <v>-1.9061431104926196</v>
      </c>
      <c r="AA96" s="295">
        <f t="shared" si="64"/>
        <v>1.8693621972444285</v>
      </c>
      <c r="AB96" s="295">
        <f t="shared" si="64"/>
        <v>-3.3658042121404108</v>
      </c>
      <c r="AC96" s="295">
        <f t="shared" si="64"/>
        <v>-3.9299599078229774</v>
      </c>
      <c r="AD96" s="301" t="s">
        <v>2</v>
      </c>
      <c r="AF96" s="284">
        <v>1986</v>
      </c>
      <c r="AG96" s="302">
        <v>1</v>
      </c>
      <c r="AH96" s="302">
        <v>4.0939836410389688E-2</v>
      </c>
      <c r="AI96" s="302">
        <v>0.364446854862987</v>
      </c>
      <c r="AJ96" s="323">
        <v>0.05</v>
      </c>
      <c r="AK96" s="323">
        <v>0.01</v>
      </c>
      <c r="AL96" s="323">
        <v>0.05</v>
      </c>
      <c r="AM96" s="323">
        <v>0.25444685486298702</v>
      </c>
      <c r="AN96" s="302">
        <v>0.53848459659583592</v>
      </c>
      <c r="AO96" s="323">
        <f t="shared" si="65"/>
        <v>0.19019848403852441</v>
      </c>
      <c r="AP96" s="323">
        <v>4.8286112557311522E-2</v>
      </c>
      <c r="AQ96" s="323">
        <v>0.3</v>
      </c>
      <c r="AR96" s="323">
        <v>5.6128712153240112E-2</v>
      </c>
      <c r="AS96" s="351">
        <f t="shared" si="56"/>
        <v>2.2452706360809316E-11</v>
      </c>
      <c r="AT96" s="351">
        <f t="shared" si="57"/>
        <v>0</v>
      </c>
      <c r="AU96" s="351">
        <f t="shared" si="58"/>
        <v>0</v>
      </c>
      <c r="AW96" s="313" t="s">
        <v>257</v>
      </c>
      <c r="AX96" s="292">
        <v>5.9146354830772241</v>
      </c>
      <c r="AY96" s="321">
        <v>0.31329494925191531</v>
      </c>
      <c r="AZ96" s="293">
        <v>1.8530254235142565</v>
      </c>
      <c r="BA96" s="292">
        <f>(((J$74/J$68)^(1/6))-1)*100</f>
        <v>6.7576678849938787</v>
      </c>
      <c r="BB96" s="321">
        <f>AVERAGE(AO$63:AO$68)</f>
        <v>0.31329494925191531</v>
      </c>
      <c r="BC96" s="293">
        <f t="shared" si="63"/>
        <v>2.1171432170904549</v>
      </c>
      <c r="BD96" s="348"/>
      <c r="BE96" s="348"/>
      <c r="BF96" s="348"/>
      <c r="BG96" s="348"/>
    </row>
    <row r="97" spans="1:59" x14ac:dyDescent="0.25">
      <c r="A97" s="284">
        <v>1987</v>
      </c>
      <c r="B97" s="344">
        <v>293855.3182264223</v>
      </c>
      <c r="C97" s="298">
        <f t="shared" si="52"/>
        <v>11936.557654127455</v>
      </c>
      <c r="D97" s="298">
        <f t="shared" si="52"/>
        <v>108471.55824509182</v>
      </c>
      <c r="E97" s="298">
        <f t="shared" si="52"/>
        <v>14692.765911321116</v>
      </c>
      <c r="F97" s="298">
        <f t="shared" si="52"/>
        <v>2938.5531822642229</v>
      </c>
      <c r="G97" s="298">
        <f t="shared" si="52"/>
        <v>17631.319093585338</v>
      </c>
      <c r="H97" s="298">
        <f t="shared" si="52"/>
        <v>73208.920057921132</v>
      </c>
      <c r="I97" s="298">
        <f t="shared" si="52"/>
        <v>156971.79255387918</v>
      </c>
      <c r="J97" s="298">
        <f t="shared" si="52"/>
        <v>51505.073495069148</v>
      </c>
      <c r="K97" s="298">
        <f t="shared" si="52"/>
        <v>14371.570408619114</v>
      </c>
      <c r="L97" s="298">
        <f t="shared" si="52"/>
        <v>91095.148650190909</v>
      </c>
      <c r="M97" s="298">
        <f t="shared" si="52"/>
        <v>16475.40977978829</v>
      </c>
      <c r="N97" s="351">
        <f t="shared" si="59"/>
        <v>6.4644264057278633E-6</v>
      </c>
      <c r="O97" s="299">
        <f t="shared" si="54"/>
        <v>0</v>
      </c>
      <c r="P97" s="299">
        <f t="shared" si="55"/>
        <v>0</v>
      </c>
      <c r="Q97" s="310"/>
      <c r="R97" s="284">
        <v>1987</v>
      </c>
      <c r="S97" s="295">
        <f t="shared" si="64"/>
        <v>2.0633632263158397</v>
      </c>
      <c r="T97" s="295">
        <f t="shared" si="64"/>
        <v>1.2673201431064429</v>
      </c>
      <c r="U97" s="295">
        <f t="shared" si="64"/>
        <v>3.3755879441957459</v>
      </c>
      <c r="V97" s="295">
        <f t="shared" si="64"/>
        <v>2.0633632263158397</v>
      </c>
      <c r="W97" s="295">
        <f t="shared" si="64"/>
        <v>2.0633632263158175</v>
      </c>
      <c r="X97" s="295">
        <f t="shared" si="64"/>
        <v>22.476035871579004</v>
      </c>
      <c r="Y97" s="295">
        <f t="shared" si="64"/>
        <v>-6.8309657793585998E-2</v>
      </c>
      <c r="Z97" s="295">
        <f t="shared" si="64"/>
        <v>1.2475803779672168</v>
      </c>
      <c r="AA97" s="295">
        <f t="shared" si="64"/>
        <v>-5.9455646877422774</v>
      </c>
      <c r="AB97" s="295">
        <f t="shared" si="64"/>
        <v>3.3756622374754741</v>
      </c>
      <c r="AC97" s="295">
        <f t="shared" si="64"/>
        <v>5.465475333859704</v>
      </c>
      <c r="AD97" s="301" t="s">
        <v>2</v>
      </c>
      <c r="AF97" s="284">
        <v>1987</v>
      </c>
      <c r="AG97" s="302">
        <v>1</v>
      </c>
      <c r="AH97" s="302">
        <v>4.062052620374923E-2</v>
      </c>
      <c r="AI97" s="302">
        <v>0.36913253399590329</v>
      </c>
      <c r="AJ97" s="323">
        <v>0.05</v>
      </c>
      <c r="AK97" s="323">
        <v>0.01</v>
      </c>
      <c r="AL97" s="323">
        <v>0.06</v>
      </c>
      <c r="AM97" s="323">
        <v>0.24913253399590329</v>
      </c>
      <c r="AN97" s="302">
        <v>0.53418053993812287</v>
      </c>
      <c r="AO97" s="323">
        <f t="shared" si="65"/>
        <v>0.17527357954904632</v>
      </c>
      <c r="AP97" s="323">
        <v>4.8906960389076534E-2</v>
      </c>
      <c r="AQ97" s="323">
        <v>0.31</v>
      </c>
      <c r="AR97" s="323">
        <v>5.6066399884223322E-2</v>
      </c>
      <c r="AS97" s="351">
        <f t="shared" si="56"/>
        <v>2.1998847188342552E-11</v>
      </c>
      <c r="AT97" s="351">
        <f t="shared" si="57"/>
        <v>0</v>
      </c>
      <c r="AU97" s="351">
        <f t="shared" si="58"/>
        <v>0</v>
      </c>
      <c r="AW97" s="313" t="s">
        <v>258</v>
      </c>
      <c r="AX97" s="292">
        <v>5.9510627953210271</v>
      </c>
      <c r="AY97" s="321">
        <v>3.5521439551486476E-2</v>
      </c>
      <c r="AZ97" s="293">
        <v>0.21139031735109601</v>
      </c>
      <c r="BA97" s="292">
        <f>(((K$74/K$68)^(1/6))-1)*100</f>
        <v>4.6757922933212237</v>
      </c>
      <c r="BB97" s="321">
        <f>AVERAGE(AP$63:AP$68)</f>
        <v>3.5521439551486476E-2</v>
      </c>
      <c r="BC97" s="293">
        <f t="shared" si="63"/>
        <v>0.16609087330251618</v>
      </c>
      <c r="BD97" s="279"/>
      <c r="BE97" s="279"/>
      <c r="BF97" s="279"/>
      <c r="BG97" s="279"/>
    </row>
    <row r="98" spans="1:59" x14ac:dyDescent="0.25">
      <c r="A98" s="284">
        <v>1988</v>
      </c>
      <c r="B98" s="344">
        <v>297435.24363886326</v>
      </c>
      <c r="C98" s="298">
        <f t="shared" si="52"/>
        <v>11534.011931334273</v>
      </c>
      <c r="D98" s="298">
        <f t="shared" si="52"/>
        <v>110340.00141646956</v>
      </c>
      <c r="E98" s="298">
        <f t="shared" si="52"/>
        <v>14871.762181943164</v>
      </c>
      <c r="F98" s="298">
        <f t="shared" si="52"/>
        <v>5948.7048727772653</v>
      </c>
      <c r="G98" s="298">
        <f t="shared" si="52"/>
        <v>17846.114618331794</v>
      </c>
      <c r="H98" s="298">
        <f t="shared" si="52"/>
        <v>71673.41974341734</v>
      </c>
      <c r="I98" s="298">
        <f t="shared" si="52"/>
        <v>158904.10230792264</v>
      </c>
      <c r="J98" s="298">
        <f t="shared" si="52"/>
        <v>51909.849297050161</v>
      </c>
      <c r="K98" s="298">
        <f t="shared" si="52"/>
        <v>14789.327482824878</v>
      </c>
      <c r="L98" s="298">
        <f t="shared" si="52"/>
        <v>92204.925528047606</v>
      </c>
      <c r="M98" s="298">
        <f t="shared" si="52"/>
        <v>16657.127976672298</v>
      </c>
      <c r="N98" s="351">
        <f t="shared" si="59"/>
        <v>-6.4644846133887768E-6</v>
      </c>
      <c r="O98" s="299">
        <f t="shared" si="54"/>
        <v>0</v>
      </c>
      <c r="P98" s="299">
        <f t="shared" si="55"/>
        <v>0</v>
      </c>
      <c r="Q98" s="310"/>
      <c r="R98" s="284">
        <v>1988</v>
      </c>
      <c r="S98" s="295">
        <f t="shared" si="64"/>
        <v>1.2182612293858641</v>
      </c>
      <c r="T98" s="295">
        <f t="shared" si="64"/>
        <v>-3.3723769821862204</v>
      </c>
      <c r="U98" s="295">
        <f t="shared" si="64"/>
        <v>1.7225189732740676</v>
      </c>
      <c r="V98" s="295">
        <f t="shared" si="64"/>
        <v>1.2182612293858641</v>
      </c>
      <c r="W98" s="295">
        <f t="shared" si="64"/>
        <v>102.43652245877173</v>
      </c>
      <c r="X98" s="295">
        <f t="shared" si="64"/>
        <v>1.2182612293858641</v>
      </c>
      <c r="Y98" s="295">
        <f t="shared" si="64"/>
        <v>-2.097422436076013</v>
      </c>
      <c r="Z98" s="295">
        <f t="shared" si="64"/>
        <v>1.2309917104248003</v>
      </c>
      <c r="AA98" s="295">
        <f t="shared" si="64"/>
        <v>0.78589500900287934</v>
      </c>
      <c r="AB98" s="295">
        <f t="shared" si="64"/>
        <v>2.9068296805978777</v>
      </c>
      <c r="AC98" s="295">
        <f t="shared" si="64"/>
        <v>1.2182612293858641</v>
      </c>
      <c r="AD98" s="301" t="s">
        <v>2</v>
      </c>
      <c r="AF98" s="284">
        <v>1988</v>
      </c>
      <c r="AG98" s="302">
        <v>1</v>
      </c>
      <c r="AH98" s="302">
        <v>3.8778228801084905E-2</v>
      </c>
      <c r="AI98" s="302">
        <v>0.37097150985389277</v>
      </c>
      <c r="AJ98" s="323">
        <v>0.05</v>
      </c>
      <c r="AK98" s="323">
        <v>0.02</v>
      </c>
      <c r="AL98" s="323">
        <v>0.06</v>
      </c>
      <c r="AM98" s="323">
        <v>0.24097150985389276</v>
      </c>
      <c r="AN98" s="302">
        <v>0.53424772519849439</v>
      </c>
      <c r="AO98" s="323">
        <f t="shared" si="65"/>
        <v>0.17452487695129199</v>
      </c>
      <c r="AP98" s="323">
        <v>4.9722848247202425E-2</v>
      </c>
      <c r="AQ98" s="323">
        <v>0.31</v>
      </c>
      <c r="AR98" s="323">
        <v>5.6002536124793841E-2</v>
      </c>
      <c r="AS98" s="351">
        <f t="shared" si="56"/>
        <v>-2.1734058996969452E-11</v>
      </c>
      <c r="AT98" s="351">
        <f t="shared" si="57"/>
        <v>0</v>
      </c>
      <c r="AU98" s="351">
        <f t="shared" si="58"/>
        <v>0</v>
      </c>
      <c r="AW98" s="313" t="s">
        <v>259</v>
      </c>
      <c r="AX98" s="292">
        <v>7.0939939403350305</v>
      </c>
      <c r="AY98" s="321">
        <v>0.20071517671272301</v>
      </c>
      <c r="AZ98" s="293">
        <v>1.4238722473333318</v>
      </c>
      <c r="BA98" s="292">
        <f>(((L$74/L$68)^(1/6))-1)*100</f>
        <v>5.7090554824055229</v>
      </c>
      <c r="BB98" s="321">
        <f>AVERAGE(AQ$63:AQ$68)</f>
        <v>0.20071517671272301</v>
      </c>
      <c r="BC98" s="293">
        <f t="shared" si="63"/>
        <v>1.1458940800137647</v>
      </c>
    </row>
    <row r="99" spans="1:59" x14ac:dyDescent="0.25">
      <c r="A99" s="284">
        <v>1989</v>
      </c>
      <c r="B99" s="344">
        <v>308218.60591550416</v>
      </c>
      <c r="C99" s="298">
        <f t="shared" si="52"/>
        <v>11376.958793127455</v>
      </c>
      <c r="D99" s="298">
        <f t="shared" si="52"/>
        <v>114687.35320555391</v>
      </c>
      <c r="E99" s="298">
        <f t="shared" si="52"/>
        <v>15410.930295775208</v>
      </c>
      <c r="F99" s="298">
        <f t="shared" si="52"/>
        <v>3082.1860591550417</v>
      </c>
      <c r="G99" s="298">
        <f t="shared" si="52"/>
        <v>18493.116354930247</v>
      </c>
      <c r="H99" s="298">
        <f t="shared" si="52"/>
        <v>77701.120495693409</v>
      </c>
      <c r="I99" s="298">
        <f t="shared" si="52"/>
        <v>164895.65714489642</v>
      </c>
      <c r="J99" s="298">
        <f t="shared" si="52"/>
        <v>53720.103783645165</v>
      </c>
      <c r="K99" s="298">
        <f t="shared" si="52"/>
        <v>15627.785527444961</v>
      </c>
      <c r="L99" s="298">
        <f t="shared" si="52"/>
        <v>95547.767833806283</v>
      </c>
      <c r="M99" s="298">
        <f t="shared" si="52"/>
        <v>17258.636752532919</v>
      </c>
      <c r="N99" s="351">
        <f t="shared" si="59"/>
        <v>-1.939345384016633E-5</v>
      </c>
      <c r="O99" s="299">
        <f t="shared" si="54"/>
        <v>0</v>
      </c>
      <c r="P99" s="299">
        <f t="shared" si="55"/>
        <v>0</v>
      </c>
      <c r="Q99" s="310"/>
      <c r="R99" s="284">
        <v>1989</v>
      </c>
      <c r="S99" s="295">
        <f t="shared" si="64"/>
        <v>3.6254487345600994</v>
      </c>
      <c r="T99" s="295">
        <f t="shared" si="64"/>
        <v>-1.3616522953314725</v>
      </c>
      <c r="U99" s="295">
        <f t="shared" si="64"/>
        <v>3.9399598815262005</v>
      </c>
      <c r="V99" s="295">
        <f t="shared" si="64"/>
        <v>3.6254487345600772</v>
      </c>
      <c r="W99" s="295">
        <f t="shared" si="64"/>
        <v>-48.187275632719953</v>
      </c>
      <c r="X99" s="295">
        <f t="shared" si="64"/>
        <v>3.6254487345600994</v>
      </c>
      <c r="Y99" s="295">
        <f t="shared" si="64"/>
        <v>8.4099527744797786</v>
      </c>
      <c r="Z99" s="295">
        <f t="shared" si="64"/>
        <v>3.7705476132789961</v>
      </c>
      <c r="AA99" s="295">
        <f t="shared" si="64"/>
        <v>3.487304453988993</v>
      </c>
      <c r="AB99" s="295">
        <f t="shared" si="64"/>
        <v>5.6693453140029604</v>
      </c>
      <c r="AC99" s="295">
        <f t="shared" si="64"/>
        <v>3.6254487345600994</v>
      </c>
      <c r="AD99" s="301" t="s">
        <v>2</v>
      </c>
      <c r="AF99" s="284">
        <v>1989</v>
      </c>
      <c r="AG99" s="302">
        <v>1</v>
      </c>
      <c r="AH99" s="302">
        <v>3.691197927306946E-2</v>
      </c>
      <c r="AI99" s="302">
        <v>0.37209743670372253</v>
      </c>
      <c r="AJ99" s="323">
        <v>0.05</v>
      </c>
      <c r="AK99" s="323">
        <v>0.01</v>
      </c>
      <c r="AL99" s="323">
        <v>0.06</v>
      </c>
      <c r="AM99" s="323">
        <v>0.25209743670372253</v>
      </c>
      <c r="AN99" s="302">
        <v>0.5349957918831848</v>
      </c>
      <c r="AO99" s="323">
        <f t="shared" si="65"/>
        <v>0.17429221582545257</v>
      </c>
      <c r="AP99" s="323">
        <v>5.0703576057732229E-2</v>
      </c>
      <c r="AQ99" s="323">
        <v>0.31</v>
      </c>
      <c r="AR99" s="323">
        <v>5.5994792077102076E-2</v>
      </c>
      <c r="AS99" s="351">
        <f t="shared" si="56"/>
        <v>-6.2921112764513509E-11</v>
      </c>
      <c r="AT99" s="351">
        <f t="shared" si="57"/>
        <v>0</v>
      </c>
      <c r="AU99" s="351">
        <f t="shared" si="58"/>
        <v>0</v>
      </c>
      <c r="AW99" s="315" t="s">
        <v>131</v>
      </c>
      <c r="AX99" s="318" t="s">
        <v>2</v>
      </c>
      <c r="AY99" s="318" t="s">
        <v>2</v>
      </c>
      <c r="AZ99" s="318" t="s">
        <v>2</v>
      </c>
      <c r="BA99" s="318" t="s">
        <v>2</v>
      </c>
      <c r="BB99" s="318" t="s">
        <v>2</v>
      </c>
      <c r="BC99" s="318" t="s">
        <v>2</v>
      </c>
    </row>
    <row r="100" spans="1:59" x14ac:dyDescent="0.25">
      <c r="A100" s="284">
        <v>1990</v>
      </c>
      <c r="B100" s="344">
        <v>324400.21618301643</v>
      </c>
      <c r="C100" s="298">
        <f t="shared" si="52"/>
        <v>12193.840527384436</v>
      </c>
      <c r="D100" s="298">
        <f t="shared" si="52"/>
        <v>122002.11814515987</v>
      </c>
      <c r="E100" s="298">
        <f t="shared" si="52"/>
        <v>16220.010809150823</v>
      </c>
      <c r="F100" s="298">
        <f t="shared" si="52"/>
        <v>3244.0021618301644</v>
      </c>
      <c r="G100" s="298">
        <f t="shared" si="52"/>
        <v>22708.015132811153</v>
      </c>
      <c r="H100" s="298">
        <f t="shared" si="52"/>
        <v>79830.09004136773</v>
      </c>
      <c r="I100" s="298">
        <f t="shared" si="52"/>
        <v>172036.64662155224</v>
      </c>
      <c r="J100" s="298">
        <f t="shared" si="52"/>
        <v>51437.084235301845</v>
      </c>
      <c r="K100" s="298">
        <f t="shared" si="52"/>
        <v>16791.493207685129</v>
      </c>
      <c r="L100" s="298">
        <f t="shared" si="52"/>
        <v>103808.06917856526</v>
      </c>
      <c r="M100" s="298">
        <f t="shared" si="52"/>
        <v>18167.610882455381</v>
      </c>
      <c r="N100" s="351">
        <f t="shared" si="59"/>
        <v>-6.4645428210496902E-6</v>
      </c>
      <c r="O100" s="299">
        <f t="shared" si="54"/>
        <v>0</v>
      </c>
      <c r="P100" s="299">
        <f t="shared" si="55"/>
        <v>0</v>
      </c>
      <c r="Q100" s="310"/>
      <c r="R100" s="284">
        <v>1990</v>
      </c>
      <c r="S100" s="295">
        <f t="shared" si="64"/>
        <v>5.2500432994458279</v>
      </c>
      <c r="T100" s="295">
        <f t="shared" si="64"/>
        <v>7.1801414517774331</v>
      </c>
      <c r="U100" s="295">
        <f t="shared" si="64"/>
        <v>6.3780048411228973</v>
      </c>
      <c r="V100" s="295">
        <f t="shared" si="64"/>
        <v>5.2500432994458279</v>
      </c>
      <c r="W100" s="295">
        <f t="shared" si="64"/>
        <v>5.2500432994458279</v>
      </c>
      <c r="X100" s="295">
        <f t="shared" si="64"/>
        <v>22.791717182686821</v>
      </c>
      <c r="Y100" s="295">
        <f t="shared" si="64"/>
        <v>2.7399470330576658</v>
      </c>
      <c r="Z100" s="295">
        <f t="shared" si="64"/>
        <v>4.3306110059532443</v>
      </c>
      <c r="AA100" s="295">
        <f t="shared" si="64"/>
        <v>-4.2498420284853839</v>
      </c>
      <c r="AB100" s="295">
        <f t="shared" si="64"/>
        <v>7.4464016555417123</v>
      </c>
      <c r="AC100" s="295">
        <f t="shared" si="64"/>
        <v>8.6452059865247399</v>
      </c>
      <c r="AD100" s="301" t="s">
        <v>2</v>
      </c>
      <c r="AF100" s="284">
        <v>1990</v>
      </c>
      <c r="AG100" s="302">
        <v>1</v>
      </c>
      <c r="AH100" s="302">
        <v>3.7588879165558427E-2</v>
      </c>
      <c r="AI100" s="302">
        <v>0.37608519371741139</v>
      </c>
      <c r="AJ100" s="323">
        <v>0.05</v>
      </c>
      <c r="AK100" s="323">
        <v>0.01</v>
      </c>
      <c r="AL100" s="323">
        <v>7.0000000000000007E-2</v>
      </c>
      <c r="AM100" s="323">
        <v>0.24608519371741139</v>
      </c>
      <c r="AN100" s="302">
        <v>0.53032223173518034</v>
      </c>
      <c r="AO100" s="323">
        <f t="shared" si="65"/>
        <v>0.15856057323427508</v>
      </c>
      <c r="AP100" s="323">
        <v>5.1761658500905236E-2</v>
      </c>
      <c r="AQ100" s="323">
        <v>0.32</v>
      </c>
      <c r="AR100" s="323">
        <v>5.6003695361922276E-2</v>
      </c>
      <c r="AS100" s="351">
        <f t="shared" si="56"/>
        <v>-1.992761511360186E-11</v>
      </c>
      <c r="AT100" s="351">
        <f t="shared" si="57"/>
        <v>0</v>
      </c>
      <c r="AU100" s="351">
        <f t="shared" si="58"/>
        <v>0</v>
      </c>
      <c r="AW100" s="278"/>
      <c r="AX100" s="309"/>
      <c r="AY100" s="319">
        <f>AY89+AY90+AY95</f>
        <v>1</v>
      </c>
      <c r="AZ100" s="319">
        <f>AZ89+AZ90+AZ95</f>
        <v>6.3698624995860555</v>
      </c>
      <c r="BA100" s="309"/>
      <c r="BB100" s="319">
        <f>BB89+BB90+BB95</f>
        <v>1</v>
      </c>
      <c r="BC100" s="319">
        <f>BC89+BC90+BC95</f>
        <v>6.2810210199841094</v>
      </c>
    </row>
    <row r="101" spans="1:59" x14ac:dyDescent="0.25">
      <c r="A101" s="284">
        <v>1991</v>
      </c>
      <c r="B101" s="344">
        <v>337298.06050540583</v>
      </c>
      <c r="C101" s="298">
        <f t="shared" si="52"/>
        <v>12470.790517572843</v>
      </c>
      <c r="D101" s="298">
        <f t="shared" si="52"/>
        <v>125542.76051361044</v>
      </c>
      <c r="E101" s="298">
        <f t="shared" si="52"/>
        <v>16864.903025270291</v>
      </c>
      <c r="F101" s="298">
        <f t="shared" si="52"/>
        <v>3372.9806050540583</v>
      </c>
      <c r="G101" s="298">
        <f t="shared" si="52"/>
        <v>20237.883630324348</v>
      </c>
      <c r="H101" s="298">
        <f t="shared" si="52"/>
        <v>85066.993252961751</v>
      </c>
      <c r="I101" s="298">
        <f t="shared" si="52"/>
        <v>180383.21215609863</v>
      </c>
      <c r="J101" s="298">
        <f t="shared" si="52"/>
        <v>54593.27547476982</v>
      </c>
      <c r="K101" s="298">
        <f t="shared" si="52"/>
        <v>17854.557319598938</v>
      </c>
      <c r="L101" s="298">
        <f t="shared" si="52"/>
        <v>107935.37936172987</v>
      </c>
      <c r="M101" s="298">
        <f t="shared" si="52"/>
        <v>18901.297311659429</v>
      </c>
      <c r="N101" s="351">
        <f t="shared" si="59"/>
        <v>-6.4644846133887768E-6</v>
      </c>
      <c r="O101" s="299">
        <f t="shared" si="54"/>
        <v>0</v>
      </c>
      <c r="P101" s="299">
        <f t="shared" si="55"/>
        <v>0</v>
      </c>
      <c r="Q101" s="310"/>
      <c r="R101" s="284">
        <v>1991</v>
      </c>
      <c r="S101" s="295">
        <f t="shared" si="64"/>
        <v>3.9759049713804284</v>
      </c>
      <c r="T101" s="295">
        <f t="shared" si="64"/>
        <v>2.2712285728720527</v>
      </c>
      <c r="U101" s="295">
        <f t="shared" si="64"/>
        <v>2.9021154896981871</v>
      </c>
      <c r="V101" s="295">
        <f t="shared" si="64"/>
        <v>3.9759049713804062</v>
      </c>
      <c r="W101" s="295">
        <f t="shared" si="64"/>
        <v>3.9759049713804284</v>
      </c>
      <c r="X101" s="295">
        <f t="shared" si="64"/>
        <v>-10.877795738816797</v>
      </c>
      <c r="Y101" s="295">
        <f t="shared" si="64"/>
        <v>6.560061762275704</v>
      </c>
      <c r="Z101" s="295">
        <f t="shared" si="64"/>
        <v>4.8516206857410094</v>
      </c>
      <c r="AA101" s="295">
        <f t="shared" si="64"/>
        <v>6.1360228449765852</v>
      </c>
      <c r="AB101" s="295">
        <f t="shared" si="64"/>
        <v>6.3309682990388527</v>
      </c>
      <c r="AC101" s="295">
        <f t="shared" si="64"/>
        <v>3.9759049713804284</v>
      </c>
      <c r="AD101" s="301" t="s">
        <v>2</v>
      </c>
      <c r="AF101" s="284">
        <v>1991</v>
      </c>
      <c r="AG101" s="302">
        <v>1</v>
      </c>
      <c r="AH101" s="302">
        <v>3.6972612587474321E-2</v>
      </c>
      <c r="AI101" s="302">
        <v>0.37220125228558315</v>
      </c>
      <c r="AJ101" s="323">
        <v>0.05</v>
      </c>
      <c r="AK101" s="323">
        <v>0.01</v>
      </c>
      <c r="AL101" s="323">
        <v>0.06</v>
      </c>
      <c r="AM101" s="323">
        <v>0.25220125228558316</v>
      </c>
      <c r="AN101" s="302">
        <v>0.53478876186187752</v>
      </c>
      <c r="AO101" s="323">
        <f t="shared" si="65"/>
        <v>0.16185469727566032</v>
      </c>
      <c r="AP101" s="323">
        <v>5.2934064586217168E-2</v>
      </c>
      <c r="AQ101" s="323">
        <v>0.32</v>
      </c>
      <c r="AR101" s="323">
        <v>5.6037373245899531E-2</v>
      </c>
      <c r="AS101" s="351">
        <f t="shared" si="56"/>
        <v>-1.916544700719669E-11</v>
      </c>
      <c r="AT101" s="351">
        <f t="shared" si="57"/>
        <v>0</v>
      </c>
      <c r="AU101" s="351">
        <f t="shared" si="58"/>
        <v>0</v>
      </c>
      <c r="AW101" s="276"/>
      <c r="AX101" s="276"/>
      <c r="AY101" s="276"/>
      <c r="AZ101" s="276"/>
      <c r="BA101" s="276"/>
      <c r="BB101" s="276"/>
      <c r="BC101" s="276"/>
    </row>
    <row r="102" spans="1:59" x14ac:dyDescent="0.25">
      <c r="A102" s="284">
        <v>1992</v>
      </c>
      <c r="B102" s="344">
        <v>349334.924776664</v>
      </c>
      <c r="C102" s="298">
        <f t="shared" si="52"/>
        <v>12201.232486657442</v>
      </c>
      <c r="D102" s="298">
        <f t="shared" ref="D102:M110" si="66">$B102*AI102</f>
        <v>130533.67644142207</v>
      </c>
      <c r="E102" s="298">
        <f t="shared" si="66"/>
        <v>20960.095486599839</v>
      </c>
      <c r="F102" s="298">
        <f t="shared" si="66"/>
        <v>6986.69849553328</v>
      </c>
      <c r="G102" s="298">
        <f t="shared" si="66"/>
        <v>20960.095486599839</v>
      </c>
      <c r="H102" s="298">
        <f t="shared" si="66"/>
        <v>81626.786972689108</v>
      </c>
      <c r="I102" s="298">
        <f t="shared" si="66"/>
        <v>187011.88698908323</v>
      </c>
      <c r="J102" s="298">
        <f t="shared" si="66"/>
        <v>55836.099444198109</v>
      </c>
      <c r="K102" s="298">
        <f t="shared" si="66"/>
        <v>19388.611616352628</v>
      </c>
      <c r="L102" s="298">
        <f t="shared" si="66"/>
        <v>111787.17592853248</v>
      </c>
      <c r="M102" s="298">
        <f t="shared" si="66"/>
        <v>19588.128846572246</v>
      </c>
      <c r="N102" s="351">
        <f t="shared" si="59"/>
        <v>-1.2929027434438467E-5</v>
      </c>
      <c r="O102" s="299">
        <f t="shared" si="54"/>
        <v>0</v>
      </c>
      <c r="P102" s="299">
        <f t="shared" si="55"/>
        <v>0</v>
      </c>
      <c r="Q102" s="310"/>
      <c r="R102" s="284">
        <v>1992</v>
      </c>
      <c r="S102" s="295">
        <f t="shared" si="64"/>
        <v>3.5686135441224343</v>
      </c>
      <c r="T102" s="295">
        <f t="shared" si="64"/>
        <v>-2.1615151865117199</v>
      </c>
      <c r="U102" s="295">
        <f t="shared" si="64"/>
        <v>3.9754709131718968</v>
      </c>
      <c r="V102" s="295">
        <f t="shared" si="64"/>
        <v>24.282336252946912</v>
      </c>
      <c r="W102" s="295">
        <f t="shared" si="64"/>
        <v>107.13722708824487</v>
      </c>
      <c r="X102" s="295">
        <f t="shared" si="64"/>
        <v>3.5686135441224343</v>
      </c>
      <c r="Y102" s="295">
        <f t="shared" si="64"/>
        <v>-4.0441141137345538</v>
      </c>
      <c r="Z102" s="295">
        <f t="shared" si="64"/>
        <v>3.6747736963727684</v>
      </c>
      <c r="AA102" s="295">
        <f t="shared" si="64"/>
        <v>2.2765147513500228</v>
      </c>
      <c r="AB102" s="295">
        <f t="shared" si="64"/>
        <v>8.5919480908650527</v>
      </c>
      <c r="AC102" s="295">
        <f t="shared" si="64"/>
        <v>3.5686135441224343</v>
      </c>
      <c r="AD102" s="301" t="s">
        <v>2</v>
      </c>
      <c r="AF102" s="284">
        <v>1992</v>
      </c>
      <c r="AG102" s="302">
        <v>1</v>
      </c>
      <c r="AH102" s="302">
        <v>3.4927033117166585E-2</v>
      </c>
      <c r="AI102" s="302">
        <v>0.37366340203423565</v>
      </c>
      <c r="AJ102" s="323">
        <v>0.06</v>
      </c>
      <c r="AK102" s="323">
        <v>0.02</v>
      </c>
      <c r="AL102" s="323">
        <v>0.06</v>
      </c>
      <c r="AM102" s="323">
        <v>0.23366340203423563</v>
      </c>
      <c r="AN102" s="302">
        <v>0.53533693233976887</v>
      </c>
      <c r="AO102" s="323">
        <f t="shared" si="65"/>
        <v>0.15983543437546394</v>
      </c>
      <c r="AP102" s="323">
        <v>5.5501497964304917E-2</v>
      </c>
      <c r="AQ102" s="323">
        <v>0.32</v>
      </c>
      <c r="AR102" s="323">
        <v>5.6072632471818512E-2</v>
      </c>
      <c r="AS102" s="351">
        <f t="shared" si="56"/>
        <v>-3.7010394748904218E-11</v>
      </c>
      <c r="AT102" s="351">
        <f t="shared" si="57"/>
        <v>0</v>
      </c>
      <c r="AU102" s="351">
        <f t="shared" si="58"/>
        <v>0</v>
      </c>
      <c r="AW102" s="438" t="s">
        <v>263</v>
      </c>
      <c r="AX102" s="436" t="s">
        <v>297</v>
      </c>
      <c r="AY102" s="436"/>
      <c r="AZ102" s="436"/>
      <c r="BA102" s="436" t="s">
        <v>299</v>
      </c>
      <c r="BB102" s="436"/>
      <c r="BC102" s="436"/>
    </row>
    <row r="103" spans="1:59" x14ac:dyDescent="0.25">
      <c r="A103" s="284">
        <v>1993</v>
      </c>
      <c r="B103" s="344">
        <v>359350.35516477586</v>
      </c>
      <c r="C103" s="298">
        <f t="shared" ref="C103:C110" si="67">$B103*AH103</f>
        <v>12821.557375865534</v>
      </c>
      <c r="D103" s="298">
        <f t="shared" si="66"/>
        <v>131212.91370206018</v>
      </c>
      <c r="E103" s="298">
        <f t="shared" si="66"/>
        <v>26184.179020664407</v>
      </c>
      <c r="F103" s="298">
        <f t="shared" si="66"/>
        <v>3687.4893602646148</v>
      </c>
      <c r="G103" s="298">
        <f t="shared" si="66"/>
        <v>26616.236644084958</v>
      </c>
      <c r="H103" s="298">
        <f t="shared" si="66"/>
        <v>74725.008677046237</v>
      </c>
      <c r="I103" s="298">
        <f t="shared" si="66"/>
        <v>195120.71867376141</v>
      </c>
      <c r="J103" s="298">
        <f t="shared" si="66"/>
        <v>54928.969974168489</v>
      </c>
      <c r="K103" s="298">
        <f t="shared" si="66"/>
        <v>20243.089125641043</v>
      </c>
      <c r="L103" s="298">
        <f t="shared" si="66"/>
        <v>119948.65957395187</v>
      </c>
      <c r="M103" s="298">
        <f t="shared" si="66"/>
        <v>20195.165413088704</v>
      </c>
      <c r="N103" s="351">
        <f t="shared" si="59"/>
        <v>0</v>
      </c>
      <c r="O103" s="299">
        <f t="shared" si="54"/>
        <v>0</v>
      </c>
      <c r="P103" s="299">
        <f t="shared" si="55"/>
        <v>0</v>
      </c>
      <c r="Q103" s="310"/>
      <c r="R103" s="284">
        <v>1993</v>
      </c>
      <c r="S103" s="295">
        <f t="shared" si="64"/>
        <v>2.8669994546107525</v>
      </c>
      <c r="T103" s="295">
        <f t="shared" si="64"/>
        <v>5.0841166241725411</v>
      </c>
      <c r="U103" s="295">
        <f t="shared" si="64"/>
        <v>0.52035404131356433</v>
      </c>
      <c r="V103" s="295">
        <f t="shared" si="64"/>
        <v>24.923949117523915</v>
      </c>
      <c r="W103" s="295">
        <f t="shared" si="64"/>
        <v>-47.221289674628267</v>
      </c>
      <c r="X103" s="295">
        <f t="shared" si="64"/>
        <v>26.98528334997896</v>
      </c>
      <c r="Y103" s="295">
        <f t="shared" si="64"/>
        <v>-8.4552860055021934</v>
      </c>
      <c r="Z103" s="295">
        <f t="shared" si="64"/>
        <v>4.3359980027106726</v>
      </c>
      <c r="AA103" s="295">
        <f t="shared" si="64"/>
        <v>-1.6246290107284289</v>
      </c>
      <c r="AB103" s="295">
        <f t="shared" si="64"/>
        <v>4.4071103501177822</v>
      </c>
      <c r="AC103" s="295">
        <f t="shared" si="64"/>
        <v>7.3009122715803842</v>
      </c>
      <c r="AD103" s="301" t="s">
        <v>2</v>
      </c>
      <c r="AF103" s="284">
        <v>1993</v>
      </c>
      <c r="AG103" s="302">
        <v>1</v>
      </c>
      <c r="AH103" s="302">
        <v>3.5679823858769694E-2</v>
      </c>
      <c r="AI103" s="302">
        <v>0.36513923477797611</v>
      </c>
      <c r="AJ103" s="302">
        <v>7.286532111164315E-2</v>
      </c>
      <c r="AK103" s="302">
        <v>1.0261543664187448E-2</v>
      </c>
      <c r="AL103" s="302">
        <v>7.4067650863682596E-2</v>
      </c>
      <c r="AM103" s="302">
        <v>0.20794471913846296</v>
      </c>
      <c r="AN103" s="302">
        <v>0.54298184451297149</v>
      </c>
      <c r="AO103" s="302">
        <v>0.15285631191036797</v>
      </c>
      <c r="AP103" s="302">
        <v>5.6332458935121447E-2</v>
      </c>
      <c r="AQ103" s="302">
        <v>0.33379307366748207</v>
      </c>
      <c r="AR103" s="323">
        <v>5.6199096850282647E-2</v>
      </c>
      <c r="AS103" s="351">
        <f t="shared" si="56"/>
        <v>0</v>
      </c>
      <c r="AT103" s="351">
        <f t="shared" si="57"/>
        <v>0</v>
      </c>
      <c r="AU103" s="351">
        <f t="shared" si="58"/>
        <v>0</v>
      </c>
      <c r="AW103" s="434"/>
      <c r="AX103" s="282" t="s">
        <v>275</v>
      </c>
      <c r="AY103" s="282" t="s">
        <v>276</v>
      </c>
      <c r="AZ103" s="282" t="s">
        <v>277</v>
      </c>
      <c r="BA103" s="282" t="s">
        <v>275</v>
      </c>
      <c r="BB103" s="282" t="s">
        <v>276</v>
      </c>
      <c r="BC103" s="282" t="s">
        <v>277</v>
      </c>
    </row>
    <row r="104" spans="1:59" x14ac:dyDescent="0.25">
      <c r="A104" s="284">
        <v>1994</v>
      </c>
      <c r="B104" s="344">
        <v>375140.6693354107</v>
      </c>
      <c r="C104" s="298">
        <f t="shared" si="67"/>
        <v>12799.236622284398</v>
      </c>
      <c r="D104" s="298">
        <f t="shared" si="66"/>
        <v>137198.84563818134</v>
      </c>
      <c r="E104" s="298">
        <f t="shared" si="66"/>
        <v>26149.844436823099</v>
      </c>
      <c r="F104" s="298">
        <f t="shared" si="66"/>
        <v>3382.6441711088119</v>
      </c>
      <c r="G104" s="298">
        <f t="shared" si="66"/>
        <v>30473.728410369462</v>
      </c>
      <c r="H104" s="298">
        <f t="shared" si="66"/>
        <v>77192.62861987995</v>
      </c>
      <c r="I104" s="298">
        <f t="shared" si="66"/>
        <v>203522.3816305495</v>
      </c>
      <c r="J104" s="298">
        <f t="shared" si="66"/>
        <v>58011.617945753002</v>
      </c>
      <c r="K104" s="298">
        <f t="shared" si="66"/>
        <v>21522.946887723516</v>
      </c>
      <c r="L104" s="298">
        <f t="shared" si="66"/>
        <v>123987.81679707298</v>
      </c>
      <c r="M104" s="298">
        <f t="shared" si="66"/>
        <v>21620.205444395473</v>
      </c>
      <c r="N104" s="299">
        <f t="shared" si="59"/>
        <v>0</v>
      </c>
      <c r="O104" s="299">
        <f t="shared" si="54"/>
        <v>0</v>
      </c>
      <c r="P104" s="299">
        <f t="shared" si="55"/>
        <v>0</v>
      </c>
      <c r="Q104" s="310"/>
      <c r="R104" s="284">
        <v>1994</v>
      </c>
      <c r="S104" s="295">
        <f t="shared" si="64"/>
        <v>4.3941278876416856</v>
      </c>
      <c r="T104" s="295">
        <f t="shared" si="64"/>
        <v>-0.17408769408271407</v>
      </c>
      <c r="U104" s="295">
        <f t="shared" si="64"/>
        <v>4.5619990953887246</v>
      </c>
      <c r="V104" s="295">
        <f t="shared" si="64"/>
        <v>-0.1311272116426121</v>
      </c>
      <c r="W104" s="295">
        <f t="shared" si="64"/>
        <v>-8.2670120337357993</v>
      </c>
      <c r="X104" s="295">
        <f t="shared" si="64"/>
        <v>14.49300221465295</v>
      </c>
      <c r="Y104" s="295">
        <f t="shared" si="64"/>
        <v>3.3022678572022901</v>
      </c>
      <c r="Z104" s="295">
        <f t="shared" si="64"/>
        <v>4.3058794647202525</v>
      </c>
      <c r="AA104" s="295">
        <f t="shared" si="64"/>
        <v>5.6120622196887959</v>
      </c>
      <c r="AB104" s="295">
        <f t="shared" si="64"/>
        <v>6.3224429539330051</v>
      </c>
      <c r="AC104" s="295">
        <f t="shared" si="64"/>
        <v>3.3674050526849353</v>
      </c>
      <c r="AD104" s="301" t="s">
        <v>2</v>
      </c>
      <c r="AF104" s="284">
        <v>1994</v>
      </c>
      <c r="AG104" s="302">
        <v>1</v>
      </c>
      <c r="AH104" s="302">
        <v>3.4118499188475586E-2</v>
      </c>
      <c r="AI104" s="302">
        <v>0.36572639773032123</v>
      </c>
      <c r="AJ104" s="302">
        <v>6.9706770218087716E-2</v>
      </c>
      <c r="AK104" s="302">
        <v>9.01700201447477E-3</v>
      </c>
      <c r="AL104" s="302">
        <v>8.1232803855566804E-2</v>
      </c>
      <c r="AM104" s="302">
        <v>0.2057698216421919</v>
      </c>
      <c r="AN104" s="302">
        <v>0.54252284080823432</v>
      </c>
      <c r="AO104" s="302">
        <v>0.15463963970775244</v>
      </c>
      <c r="AP104" s="302">
        <v>5.7373003374582128E-2</v>
      </c>
      <c r="AQ104" s="302">
        <v>0.33051019772589979</v>
      </c>
      <c r="AR104" s="323">
        <v>5.7632262272968852E-2</v>
      </c>
      <c r="AS104" s="351">
        <f t="shared" si="56"/>
        <v>0</v>
      </c>
      <c r="AT104" s="351">
        <f t="shared" si="57"/>
        <v>0</v>
      </c>
      <c r="AU104" s="351">
        <f t="shared" si="58"/>
        <v>0</v>
      </c>
      <c r="AW104" s="291" t="s">
        <v>278</v>
      </c>
      <c r="AX104" s="292">
        <v>6.3713295463707631</v>
      </c>
      <c r="AY104" s="321">
        <v>1</v>
      </c>
      <c r="AZ104" s="309">
        <v>6.3713295463707631</v>
      </c>
      <c r="BA104" s="292">
        <f>(((B$80/B$74)^(1/6))-1)*100</f>
        <v>6.2263631896522842</v>
      </c>
      <c r="BB104" s="321">
        <f>AVERAGE(AG$75:AG$80)</f>
        <v>1</v>
      </c>
      <c r="BC104" s="309">
        <f>BB104*BA104</f>
        <v>6.2263631896522842</v>
      </c>
    </row>
    <row r="105" spans="1:59" x14ac:dyDescent="0.25">
      <c r="A105" s="284">
        <v>1995</v>
      </c>
      <c r="B105" s="344">
        <v>352968.73176777369</v>
      </c>
      <c r="C105" s="298">
        <f t="shared" si="67"/>
        <v>12955.411075436072</v>
      </c>
      <c r="D105" s="298">
        <f t="shared" si="66"/>
        <v>123799.87214531626</v>
      </c>
      <c r="E105" s="298">
        <f t="shared" si="66"/>
        <v>25729.097333996713</v>
      </c>
      <c r="F105" s="298">
        <f t="shared" si="66"/>
        <v>4158.7463296825717</v>
      </c>
      <c r="G105" s="298">
        <f t="shared" si="66"/>
        <v>21463.193381379235</v>
      </c>
      <c r="H105" s="298">
        <f t="shared" si="66"/>
        <v>72448.835100257726</v>
      </c>
      <c r="I105" s="298">
        <f t="shared" si="66"/>
        <v>196246.54189007945</v>
      </c>
      <c r="J105" s="298">
        <f t="shared" si="66"/>
        <v>54870.00856850823</v>
      </c>
      <c r="K105" s="298">
        <f t="shared" si="66"/>
        <v>19937.355645922056</v>
      </c>
      <c r="L105" s="298">
        <f t="shared" si="66"/>
        <v>121439.17767564913</v>
      </c>
      <c r="M105" s="298">
        <f t="shared" si="66"/>
        <v>19966.90665694193</v>
      </c>
      <c r="N105" s="299">
        <f>M105+C105+D105+I105-B105</f>
        <v>0</v>
      </c>
      <c r="O105" s="299">
        <f t="shared" si="54"/>
        <v>0</v>
      </c>
      <c r="P105" s="299">
        <f t="shared" si="55"/>
        <v>0</v>
      </c>
      <c r="Q105" s="310"/>
      <c r="R105" s="284">
        <v>1995</v>
      </c>
      <c r="S105" s="295">
        <f t="shared" si="64"/>
        <v>-5.9102996235828602</v>
      </c>
      <c r="T105" s="295">
        <f t="shared" si="64"/>
        <v>1.2201856857600557</v>
      </c>
      <c r="U105" s="295">
        <f t="shared" si="64"/>
        <v>-9.7660978345259881</v>
      </c>
      <c r="V105" s="295">
        <f t="shared" si="64"/>
        <v>-1.6089851082781492</v>
      </c>
      <c r="W105" s="295">
        <f t="shared" si="64"/>
        <v>22.943653524141094</v>
      </c>
      <c r="X105" s="295">
        <f t="shared" si="64"/>
        <v>-29.568206776838512</v>
      </c>
      <c r="Y105" s="295">
        <f t="shared" si="64"/>
        <v>-6.1453970468891672</v>
      </c>
      <c r="Z105" s="295">
        <f t="shared" si="64"/>
        <v>-3.5749580376264189</v>
      </c>
      <c r="AA105" s="295">
        <f t="shared" si="64"/>
        <v>-5.4154831195753044</v>
      </c>
      <c r="AB105" s="295">
        <f t="shared" si="64"/>
        <v>-7.366980228464282</v>
      </c>
      <c r="AC105" s="295">
        <f t="shared" si="64"/>
        <v>-2.0555560919304883</v>
      </c>
      <c r="AD105" s="301" t="s">
        <v>2</v>
      </c>
      <c r="AF105" s="284">
        <v>1995</v>
      </c>
      <c r="AG105" s="302">
        <v>1</v>
      </c>
      <c r="AH105" s="302">
        <v>3.6704132432783698E-2</v>
      </c>
      <c r="AI105" s="302">
        <v>0.35073892105198445</v>
      </c>
      <c r="AJ105" s="302">
        <v>7.2893418080229505E-2</v>
      </c>
      <c r="AK105" s="302">
        <v>1.1782194725448676E-2</v>
      </c>
      <c r="AL105" s="302">
        <v>6.0807633792050363E-2</v>
      </c>
      <c r="AM105" s="302">
        <v>0.20525567445425588</v>
      </c>
      <c r="AN105" s="302">
        <v>0.55598846081129527</v>
      </c>
      <c r="AO105" s="302">
        <v>0.15545288755098138</v>
      </c>
      <c r="AP105" s="302">
        <v>5.6484764375784154E-2</v>
      </c>
      <c r="AQ105" s="302">
        <v>0.34405080888452971</v>
      </c>
      <c r="AR105" s="323">
        <v>5.6568485703936577E-2</v>
      </c>
      <c r="AS105" s="351">
        <f t="shared" si="56"/>
        <v>0</v>
      </c>
      <c r="AT105" s="351">
        <f t="shared" si="57"/>
        <v>0</v>
      </c>
      <c r="AU105" s="351">
        <f t="shared" si="58"/>
        <v>0</v>
      </c>
      <c r="AW105" s="291" t="s">
        <v>250</v>
      </c>
      <c r="AX105" s="292">
        <v>3.0343974372855298</v>
      </c>
      <c r="AY105" s="321">
        <v>0.17717473088054903</v>
      </c>
      <c r="AZ105" s="293">
        <v>0.53761854933569142</v>
      </c>
      <c r="BA105" s="292">
        <f>(((C$80/C$74)^(1/6))-1)*100</f>
        <v>2.5562589144652703</v>
      </c>
      <c r="BB105" s="321">
        <f>AVERAGE(AH$75:AH$80)</f>
        <v>0.13408179858101488</v>
      </c>
      <c r="BC105" s="293">
        <f t="shared" ref="BC105:BC114" si="68">BB105*BA105</f>
        <v>0.34274779289025609</v>
      </c>
    </row>
    <row r="106" spans="1:59" x14ac:dyDescent="0.25">
      <c r="A106" s="284">
        <v>1996</v>
      </c>
      <c r="B106" s="344">
        <v>374917.37638636393</v>
      </c>
      <c r="C106" s="298">
        <f t="shared" si="67"/>
        <v>13448.271021401548</v>
      </c>
      <c r="D106" s="298">
        <f t="shared" si="66"/>
        <v>136948.2959564933</v>
      </c>
      <c r="E106" s="298">
        <f t="shared" si="66"/>
        <v>28559.001852785397</v>
      </c>
      <c r="F106" s="298">
        <f t="shared" si="66"/>
        <v>4400.7699831461896</v>
      </c>
      <c r="G106" s="298">
        <f t="shared" si="66"/>
        <v>25291.081346251762</v>
      </c>
      <c r="H106" s="298">
        <f t="shared" si="66"/>
        <v>78697.442774309966</v>
      </c>
      <c r="I106" s="298">
        <f t="shared" si="66"/>
        <v>203644.44377332053</v>
      </c>
      <c r="J106" s="298">
        <f t="shared" si="66"/>
        <v>59257.454822186977</v>
      </c>
      <c r="K106" s="298">
        <f t="shared" si="66"/>
        <v>21145.73950592375</v>
      </c>
      <c r="L106" s="298">
        <f t="shared" si="66"/>
        <v>123241.2494452098</v>
      </c>
      <c r="M106" s="298">
        <f t="shared" si="66"/>
        <v>20876.365635148555</v>
      </c>
      <c r="N106" s="299">
        <f t="shared" si="59"/>
        <v>0</v>
      </c>
      <c r="O106" s="299">
        <f t="shared" si="54"/>
        <v>0</v>
      </c>
      <c r="P106" s="299">
        <f t="shared" si="55"/>
        <v>0</v>
      </c>
      <c r="Q106" s="310"/>
      <c r="R106" s="284">
        <v>1996</v>
      </c>
      <c r="S106" s="295">
        <f t="shared" si="64"/>
        <v>6.2182971586930202</v>
      </c>
      <c r="T106" s="295">
        <f t="shared" si="64"/>
        <v>3.8042787148603541</v>
      </c>
      <c r="U106" s="295">
        <f t="shared" si="64"/>
        <v>10.620708715872841</v>
      </c>
      <c r="V106" s="295">
        <f t="shared" si="64"/>
        <v>10.998848821056129</v>
      </c>
      <c r="W106" s="295">
        <f t="shared" si="64"/>
        <v>5.819630106703122</v>
      </c>
      <c r="X106" s="295">
        <f t="shared" si="64"/>
        <v>17.834661864405877</v>
      </c>
      <c r="Y106" s="295">
        <f t="shared" si="64"/>
        <v>8.6248559627013499</v>
      </c>
      <c r="Z106" s="295">
        <f t="shared" si="64"/>
        <v>3.7696979584918022</v>
      </c>
      <c r="AA106" s="295">
        <f t="shared" si="64"/>
        <v>7.9960735712311326</v>
      </c>
      <c r="AB106" s="295">
        <f t="shared" si="64"/>
        <v>6.0609033688419744</v>
      </c>
      <c r="AC106" s="295">
        <f t="shared" si="64"/>
        <v>1.4839294896856092</v>
      </c>
      <c r="AD106" s="301" t="s">
        <v>2</v>
      </c>
      <c r="AF106" s="284">
        <v>1996</v>
      </c>
      <c r="AG106" s="302">
        <v>1</v>
      </c>
      <c r="AH106" s="302">
        <v>3.5869959272153577E-2</v>
      </c>
      <c r="AI106" s="302">
        <v>0.36527593699835309</v>
      </c>
      <c r="AJ106" s="302">
        <v>7.6174121690626748E-2</v>
      </c>
      <c r="AK106" s="302">
        <v>1.1737972845011751E-2</v>
      </c>
      <c r="AL106" s="302">
        <v>6.7457746530767679E-2</v>
      </c>
      <c r="AM106" s="302">
        <v>0.20990609593194692</v>
      </c>
      <c r="AN106" s="302">
        <v>0.54317152684718095</v>
      </c>
      <c r="AO106" s="302">
        <v>0.15805470366121505</v>
      </c>
      <c r="AP106" s="302">
        <v>5.6401065508717346E-2</v>
      </c>
      <c r="AQ106" s="302">
        <v>0.32871575767724859</v>
      </c>
      <c r="AR106" s="323">
        <v>5.5682576882312373E-2</v>
      </c>
      <c r="AS106" s="351">
        <f t="shared" si="56"/>
        <v>0</v>
      </c>
      <c r="AT106" s="351">
        <f t="shared" si="57"/>
        <v>0</v>
      </c>
      <c r="AU106" s="351">
        <f t="shared" si="58"/>
        <v>0</v>
      </c>
      <c r="AW106" s="291" t="s">
        <v>251</v>
      </c>
      <c r="AX106" s="292">
        <v>8.4556394176187091</v>
      </c>
      <c r="AY106" s="321">
        <v>0.27329370360332617</v>
      </c>
      <c r="AZ106" s="293">
        <v>2.3108730127752888</v>
      </c>
      <c r="BA106" s="292">
        <f>(((D$80/D$74)^(1/6))-1)*100</f>
        <v>8.0575172709147722</v>
      </c>
      <c r="BB106" s="321">
        <f>AVERAGE(AI$75:AI$80)</f>
        <v>0.32995704573966605</v>
      </c>
      <c r="BC106" s="293">
        <f t="shared" si="68"/>
        <v>2.6586345947073746</v>
      </c>
    </row>
    <row r="107" spans="1:59" x14ac:dyDescent="0.25">
      <c r="A107" s="284">
        <v>1997</v>
      </c>
      <c r="B107" s="344">
        <v>401907.21398792195</v>
      </c>
      <c r="C107" s="298">
        <f t="shared" si="67"/>
        <v>13441.356916771314</v>
      </c>
      <c r="D107" s="298">
        <f t="shared" si="66"/>
        <v>148790.90848611176</v>
      </c>
      <c r="E107" s="298">
        <f t="shared" si="66"/>
        <v>30310.195412346075</v>
      </c>
      <c r="F107" s="298">
        <f t="shared" si="66"/>
        <v>4380.568738655259</v>
      </c>
      <c r="G107" s="298">
        <f t="shared" si="66"/>
        <v>27022.529445765391</v>
      </c>
      <c r="H107" s="298">
        <f t="shared" si="66"/>
        <v>87077.614889345015</v>
      </c>
      <c r="I107" s="298">
        <f t="shared" si="66"/>
        <v>217121.71329378389</v>
      </c>
      <c r="J107" s="298">
        <f t="shared" si="66"/>
        <v>64404.969669717415</v>
      </c>
      <c r="K107" s="298">
        <f t="shared" si="66"/>
        <v>23400.873830090968</v>
      </c>
      <c r="L107" s="298">
        <f t="shared" si="66"/>
        <v>129315.86979397554</v>
      </c>
      <c r="M107" s="298">
        <f t="shared" si="66"/>
        <v>22553.235291255001</v>
      </c>
      <c r="N107" s="299">
        <f t="shared" si="59"/>
        <v>0</v>
      </c>
      <c r="O107" s="299">
        <f t="shared" si="54"/>
        <v>0</v>
      </c>
      <c r="P107" s="299">
        <f t="shared" si="55"/>
        <v>0</v>
      </c>
      <c r="Q107" s="310"/>
      <c r="R107" s="284">
        <v>1997</v>
      </c>
      <c r="S107" s="295">
        <f t="shared" si="64"/>
        <v>7.1988761528471112</v>
      </c>
      <c r="T107" s="295">
        <f t="shared" si="64"/>
        <v>-5.1412591397292928E-2</v>
      </c>
      <c r="U107" s="295">
        <f t="shared" si="64"/>
        <v>8.6475063065996061</v>
      </c>
      <c r="V107" s="295">
        <f t="shared" si="64"/>
        <v>6.1318444131473804</v>
      </c>
      <c r="W107" s="295">
        <f t="shared" si="64"/>
        <v>-0.45903886293299223</v>
      </c>
      <c r="X107" s="295">
        <f t="shared" si="64"/>
        <v>6.8460817305869615</v>
      </c>
      <c r="Y107" s="295">
        <f t="shared" si="64"/>
        <v>10.648595201584721</v>
      </c>
      <c r="Z107" s="295">
        <f t="shared" si="64"/>
        <v>6.6180393978561458</v>
      </c>
      <c r="AA107" s="295">
        <f t="shared" si="64"/>
        <v>8.6866958140144881</v>
      </c>
      <c r="AB107" s="295">
        <f t="shared" si="64"/>
        <v>10.6647219575152</v>
      </c>
      <c r="AC107" s="295">
        <f t="shared" si="64"/>
        <v>4.9290480063384656</v>
      </c>
      <c r="AD107" s="301" t="s">
        <v>2</v>
      </c>
      <c r="AF107" s="284">
        <v>1997</v>
      </c>
      <c r="AG107" s="302">
        <v>1</v>
      </c>
      <c r="AH107" s="302">
        <v>3.3443930461957948E-2</v>
      </c>
      <c r="AI107" s="302">
        <v>0.3702120870380376</v>
      </c>
      <c r="AJ107" s="302">
        <v>7.5415902868707779E-2</v>
      </c>
      <c r="AK107" s="302">
        <v>1.0899452874182307E-2</v>
      </c>
      <c r="AL107" s="302">
        <v>6.7235741248917888E-2</v>
      </c>
      <c r="AM107" s="302">
        <v>0.21666099004622957</v>
      </c>
      <c r="AN107" s="302">
        <v>0.54022845506900707</v>
      </c>
      <c r="AO107" s="302">
        <v>0.16024835441658158</v>
      </c>
      <c r="AP107" s="302">
        <v>5.8224567799855929E-2</v>
      </c>
      <c r="AQ107" s="302">
        <v>0.32175553285256958</v>
      </c>
      <c r="AR107" s="323">
        <v>5.6115527430997465E-2</v>
      </c>
      <c r="AS107" s="351">
        <f t="shared" si="56"/>
        <v>0</v>
      </c>
      <c r="AT107" s="351">
        <f t="shared" si="57"/>
        <v>0</v>
      </c>
      <c r="AU107" s="351">
        <f t="shared" si="58"/>
        <v>0</v>
      </c>
      <c r="AW107" s="313" t="s">
        <v>252</v>
      </c>
      <c r="AX107" s="292">
        <v>7.1045289993496352</v>
      </c>
      <c r="AY107" s="321">
        <v>4.7987231865364022E-2</v>
      </c>
      <c r="AZ107" s="293">
        <v>0.34092668038599361</v>
      </c>
      <c r="BA107" s="292">
        <f>(((E$80/E$74)^(1/6))-1)*100</f>
        <v>7.1737411087261505</v>
      </c>
      <c r="BB107" s="321">
        <f>AVERAGE(AJ$75:AJ$80)</f>
        <v>5.0733356512955526E-2</v>
      </c>
      <c r="BC107" s="293">
        <f t="shared" si="68"/>
        <v>0.36394796520064865</v>
      </c>
    </row>
    <row r="108" spans="1:59" x14ac:dyDescent="0.25">
      <c r="A108" s="284">
        <v>1998</v>
      </c>
      <c r="B108" s="344">
        <v>426765.49240177014</v>
      </c>
      <c r="C108" s="298">
        <f t="shared" si="67"/>
        <v>13872.352070203873</v>
      </c>
      <c r="D108" s="298">
        <f t="shared" si="66"/>
        <v>159238.77549485248</v>
      </c>
      <c r="E108" s="298">
        <f t="shared" si="66"/>
        <v>30907.529529664189</v>
      </c>
      <c r="F108" s="298">
        <f t="shared" si="66"/>
        <v>4111.7335530091332</v>
      </c>
      <c r="G108" s="298">
        <f t="shared" si="66"/>
        <v>28795.333233904916</v>
      </c>
      <c r="H108" s="298">
        <f t="shared" si="66"/>
        <v>95424.179178274237</v>
      </c>
      <c r="I108" s="298">
        <f t="shared" si="66"/>
        <v>229505.41421600623</v>
      </c>
      <c r="J108" s="298">
        <f t="shared" si="66"/>
        <v>71509.518358117479</v>
      </c>
      <c r="K108" s="298">
        <f t="shared" si="66"/>
        <v>24961.586645193569</v>
      </c>
      <c r="L108" s="298">
        <f t="shared" si="66"/>
        <v>133034.30921269523</v>
      </c>
      <c r="M108" s="298">
        <f t="shared" si="66"/>
        <v>24148.950620707586</v>
      </c>
      <c r="N108" s="299">
        <f t="shared" si="59"/>
        <v>0</v>
      </c>
      <c r="O108" s="299">
        <f t="shared" si="54"/>
        <v>0</v>
      </c>
      <c r="P108" s="299">
        <f t="shared" si="55"/>
        <v>0</v>
      </c>
      <c r="Q108" s="310"/>
      <c r="R108" s="284">
        <v>1998</v>
      </c>
      <c r="S108" s="295">
        <f t="shared" si="64"/>
        <v>6.1850789308288467</v>
      </c>
      <c r="T108" s="295">
        <f t="shared" si="64"/>
        <v>3.2064854471261617</v>
      </c>
      <c r="U108" s="295">
        <f t="shared" si="64"/>
        <v>7.0218450273901833</v>
      </c>
      <c r="V108" s="295">
        <f t="shared" si="64"/>
        <v>1.9707366092229339</v>
      </c>
      <c r="W108" s="295">
        <f t="shared" si="64"/>
        <v>-6.1369927442036287</v>
      </c>
      <c r="X108" s="295">
        <f t="shared" si="64"/>
        <v>6.5604657465451854</v>
      </c>
      <c r="Y108" s="295">
        <f t="shared" si="64"/>
        <v>9.5852008573451783</v>
      </c>
      <c r="Z108" s="295">
        <f t="shared" si="64"/>
        <v>5.7035755357485396</v>
      </c>
      <c r="AA108" s="295">
        <f t="shared" si="64"/>
        <v>11.031056648009807</v>
      </c>
      <c r="AB108" s="295">
        <f t="shared" si="64"/>
        <v>6.6694638261571848</v>
      </c>
      <c r="AC108" s="295">
        <f t="shared" si="64"/>
        <v>2.8754702919632891</v>
      </c>
      <c r="AD108" s="301" t="s">
        <v>2</v>
      </c>
      <c r="AF108" s="284">
        <v>1998</v>
      </c>
      <c r="AG108" s="302">
        <v>1</v>
      </c>
      <c r="AH108" s="302">
        <v>3.2505796080494753E-2</v>
      </c>
      <c r="AI108" s="302">
        <v>0.37312945477077186</v>
      </c>
      <c r="AJ108" s="302">
        <v>7.2422747574367827E-2</v>
      </c>
      <c r="AK108" s="302">
        <v>9.6346439115049653E-3</v>
      </c>
      <c r="AL108" s="302">
        <v>6.7473433880160361E-2</v>
      </c>
      <c r="AM108" s="302">
        <v>0.22359862940473871</v>
      </c>
      <c r="AN108" s="302">
        <v>0.5377787527393213</v>
      </c>
      <c r="AO108" s="302">
        <v>0.16756162255685897</v>
      </c>
      <c r="AP108" s="302">
        <v>5.8490171041509526E-2</v>
      </c>
      <c r="AQ108" s="302">
        <v>0.31172695914095283</v>
      </c>
      <c r="AR108" s="323">
        <v>5.6585996409412177E-2</v>
      </c>
      <c r="AS108" s="351">
        <f t="shared" si="56"/>
        <v>0</v>
      </c>
      <c r="AT108" s="351">
        <f t="shared" si="57"/>
        <v>0</v>
      </c>
      <c r="AU108" s="351">
        <f t="shared" si="58"/>
        <v>0</v>
      </c>
      <c r="AW108" s="313" t="s">
        <v>253</v>
      </c>
      <c r="AX108" s="292">
        <v>11.797088927631872</v>
      </c>
      <c r="AY108" s="321">
        <v>8.9435387751581972E-3</v>
      </c>
      <c r="AZ108" s="293">
        <v>0.10550772225826509</v>
      </c>
      <c r="BA108" s="292">
        <f>(((F$80/F$74)^(1/6))-1)*100</f>
        <v>12.672125464850371</v>
      </c>
      <c r="BB108" s="321">
        <f>AVERAGE(AK$75:AK$80)</f>
        <v>1.5533936055762048E-2</v>
      </c>
      <c r="BC108" s="293">
        <f t="shared" si="68"/>
        <v>0.19684798666157957</v>
      </c>
    </row>
    <row r="109" spans="1:59" x14ac:dyDescent="0.25">
      <c r="A109" s="284">
        <v>1999</v>
      </c>
      <c r="B109" s="344">
        <v>438523.0114242991</v>
      </c>
      <c r="C109" s="298">
        <f t="shared" si="67"/>
        <v>14043.256651661455</v>
      </c>
      <c r="D109" s="298">
        <f t="shared" si="66"/>
        <v>162124.47313984262</v>
      </c>
      <c r="E109" s="298">
        <f t="shared" si="66"/>
        <v>30407.057275650463</v>
      </c>
      <c r="F109" s="298">
        <f t="shared" si="66"/>
        <v>4572.7952018595206</v>
      </c>
      <c r="G109" s="298">
        <f t="shared" si="66"/>
        <v>29769.318160351646</v>
      </c>
      <c r="H109" s="298">
        <f t="shared" si="66"/>
        <v>97375.302501981001</v>
      </c>
      <c r="I109" s="298">
        <f t="shared" si="66"/>
        <v>237349.30125663007</v>
      </c>
      <c r="J109" s="298">
        <f t="shared" si="66"/>
        <v>74727.483049007162</v>
      </c>
      <c r="K109" s="298">
        <f t="shared" si="66"/>
        <v>26164.424058410506</v>
      </c>
      <c r="L109" s="298">
        <f t="shared" si="66"/>
        <v>136457.39414921243</v>
      </c>
      <c r="M109" s="298">
        <f t="shared" si="66"/>
        <v>25005.980376164873</v>
      </c>
      <c r="N109" s="352">
        <f t="shared" si="59"/>
        <v>0</v>
      </c>
      <c r="O109" s="352">
        <f t="shared" si="54"/>
        <v>0</v>
      </c>
      <c r="P109" s="352">
        <f t="shared" si="55"/>
        <v>0</v>
      </c>
      <c r="Q109" s="310"/>
      <c r="R109" s="284">
        <v>1999</v>
      </c>
      <c r="S109" s="295">
        <f t="shared" si="64"/>
        <v>2.7550303930056419</v>
      </c>
      <c r="T109" s="295">
        <f t="shared" si="64"/>
        <v>1.2319798444610175</v>
      </c>
      <c r="U109" s="295">
        <f t="shared" si="64"/>
        <v>1.8121827651729427</v>
      </c>
      <c r="V109" s="295">
        <f t="shared" si="64"/>
        <v>-1.6192567365611921</v>
      </c>
      <c r="W109" s="295">
        <f t="shared" si="64"/>
        <v>11.213315330536533</v>
      </c>
      <c r="X109" s="295">
        <f t="shared" si="64"/>
        <v>3.3824401979829055</v>
      </c>
      <c r="Y109" s="295">
        <f t="shared" si="64"/>
        <v>2.044684419094267</v>
      </c>
      <c r="Z109" s="295">
        <f t="shared" si="64"/>
        <v>3.4177350749735824</v>
      </c>
      <c r="AA109" s="295">
        <f t="shared" si="64"/>
        <v>4.5000508530545824</v>
      </c>
      <c r="AB109" s="295">
        <f t="shared" si="64"/>
        <v>4.8187538328960722</v>
      </c>
      <c r="AC109" s="295">
        <f t="shared" si="64"/>
        <v>2.5730843094350808</v>
      </c>
      <c r="AD109" s="301" t="s">
        <v>2</v>
      </c>
      <c r="AE109" s="278"/>
      <c r="AF109" s="284">
        <v>1999</v>
      </c>
      <c r="AG109" s="302">
        <v>1</v>
      </c>
      <c r="AH109" s="302">
        <v>3.2023990271456255E-2</v>
      </c>
      <c r="AI109" s="302">
        <v>0.36970573702226267</v>
      </c>
      <c r="AJ109" s="302">
        <v>6.9339707343726339E-2</v>
      </c>
      <c r="AK109" s="302">
        <v>1.0427720057397508E-2</v>
      </c>
      <c r="AL109" s="302">
        <v>6.7885418518089866E-2</v>
      </c>
      <c r="AM109" s="302">
        <v>0.22205289110304899</v>
      </c>
      <c r="AN109" s="302">
        <v>0.54124708412845279</v>
      </c>
      <c r="AO109" s="302">
        <v>0.17040721034523668</v>
      </c>
      <c r="AP109" s="302">
        <v>5.9664882746813828E-2</v>
      </c>
      <c r="AQ109" s="302">
        <v>0.31117499103640234</v>
      </c>
      <c r="AR109" s="323">
        <v>5.70231885778281E-2</v>
      </c>
      <c r="AS109" s="351">
        <f t="shared" si="56"/>
        <v>0</v>
      </c>
      <c r="AT109" s="351">
        <f t="shared" si="57"/>
        <v>0</v>
      </c>
      <c r="AU109" s="351">
        <f t="shared" si="58"/>
        <v>0</v>
      </c>
      <c r="AW109" s="313" t="s">
        <v>254</v>
      </c>
      <c r="AX109" s="292">
        <v>8.5016701849897292</v>
      </c>
      <c r="AY109" s="321">
        <v>3.8429287421556386E-2</v>
      </c>
      <c r="AZ109" s="293">
        <v>0.32671312710224676</v>
      </c>
      <c r="BA109" s="292">
        <f>(((G$80/G$74)^(1/6))-1)*100</f>
        <v>7.1623548622097077</v>
      </c>
      <c r="BB109" s="321">
        <f>AVERAGE(AL$75:AL$80)</f>
        <v>4.4471854828075703E-2</v>
      </c>
      <c r="BC109" s="293">
        <f t="shared" si="68"/>
        <v>0.31852320565935227</v>
      </c>
    </row>
    <row r="110" spans="1:59" x14ac:dyDescent="0.25">
      <c r="A110" s="284">
        <v>2000</v>
      </c>
      <c r="B110" s="344">
        <v>460577.57904691488</v>
      </c>
      <c r="C110" s="298">
        <f t="shared" si="67"/>
        <v>14202.076635913929</v>
      </c>
      <c r="D110" s="298">
        <f t="shared" si="66"/>
        <v>170315.82131910988</v>
      </c>
      <c r="E110" s="298">
        <f t="shared" si="66"/>
        <v>31366.142963628372</v>
      </c>
      <c r="F110" s="298">
        <f t="shared" si="66"/>
        <v>4565.3472664663686</v>
      </c>
      <c r="G110" s="298">
        <f t="shared" si="66"/>
        <v>29804.755062373577</v>
      </c>
      <c r="H110" s="298">
        <f t="shared" si="66"/>
        <v>104579.57602664155</v>
      </c>
      <c r="I110" s="298">
        <f t="shared" si="66"/>
        <v>250215.07059893195</v>
      </c>
      <c r="J110" s="298">
        <f t="shared" si="66"/>
        <v>80375.130531646428</v>
      </c>
      <c r="K110" s="298">
        <f t="shared" si="66"/>
        <v>28123.177306039175</v>
      </c>
      <c r="L110" s="298">
        <f t="shared" si="66"/>
        <v>141716.76276124635</v>
      </c>
      <c r="M110" s="298">
        <f t="shared" si="66"/>
        <v>25844.610492959138</v>
      </c>
      <c r="N110" s="352">
        <f t="shared" si="59"/>
        <v>0</v>
      </c>
      <c r="O110" s="352">
        <f t="shared" si="54"/>
        <v>0</v>
      </c>
      <c r="P110" s="352">
        <f t="shared" si="55"/>
        <v>0</v>
      </c>
      <c r="Q110" s="353"/>
      <c r="R110" s="284">
        <v>2000</v>
      </c>
      <c r="S110" s="326">
        <f t="shared" si="64"/>
        <v>5.0292839937826184</v>
      </c>
      <c r="T110" s="326">
        <f t="shared" si="64"/>
        <v>1.1309341429267761</v>
      </c>
      <c r="U110" s="326">
        <f t="shared" si="64"/>
        <v>5.0525056585390971</v>
      </c>
      <c r="V110" s="326">
        <f t="shared" si="64"/>
        <v>3.1541549031971927</v>
      </c>
      <c r="W110" s="326">
        <f t="shared" si="64"/>
        <v>-0.16287489520901977</v>
      </c>
      <c r="X110" s="326">
        <f t="shared" si="64"/>
        <v>0.1190383395113459</v>
      </c>
      <c r="Y110" s="326">
        <f t="shared" si="64"/>
        <v>7.3984607385573886</v>
      </c>
      <c r="Z110" s="326">
        <f t="shared" si="64"/>
        <v>5.4206055270375364</v>
      </c>
      <c r="AA110" s="326">
        <f t="shared" si="64"/>
        <v>7.5576578418083074</v>
      </c>
      <c r="AB110" s="326">
        <f t="shared" si="64"/>
        <v>7.4863228147344918</v>
      </c>
      <c r="AC110" s="326">
        <f t="shared" si="64"/>
        <v>3.8542203189685376</v>
      </c>
      <c r="AD110" s="354" t="s">
        <v>2</v>
      </c>
      <c r="AE110" s="278"/>
      <c r="AF110" s="284">
        <v>2000</v>
      </c>
      <c r="AG110" s="302">
        <v>1</v>
      </c>
      <c r="AH110" s="302">
        <v>3.0835362557818498E-2</v>
      </c>
      <c r="AI110" s="302">
        <v>0.36978747786974092</v>
      </c>
      <c r="AJ110" s="302">
        <v>6.810175829343483E-2</v>
      </c>
      <c r="AK110" s="302">
        <v>9.9122221188307959E-3</v>
      </c>
      <c r="AL110" s="302">
        <v>6.4711693356956992E-2</v>
      </c>
      <c r="AM110" s="302">
        <v>0.22706180410051827</v>
      </c>
      <c r="AN110" s="302">
        <v>0.54326368017459403</v>
      </c>
      <c r="AO110" s="302">
        <v>0.174509429438508</v>
      </c>
      <c r="AP110" s="302">
        <v>6.1060673783198904E-2</v>
      </c>
      <c r="AQ110" s="302">
        <v>0.30769357695288713</v>
      </c>
      <c r="AR110" s="323">
        <v>5.6113479397846638E-2</v>
      </c>
      <c r="AS110" s="355">
        <f t="shared" si="56"/>
        <v>0</v>
      </c>
      <c r="AT110" s="355">
        <f t="shared" si="57"/>
        <v>0</v>
      </c>
      <c r="AU110" s="355">
        <f t="shared" si="58"/>
        <v>0</v>
      </c>
      <c r="AW110" s="313" t="s">
        <v>255</v>
      </c>
      <c r="AX110" s="292">
        <v>8.602420766259943</v>
      </c>
      <c r="AY110" s="321">
        <v>0.17793364554124755</v>
      </c>
      <c r="AZ110" s="293">
        <v>1.5306600874203637</v>
      </c>
      <c r="BA110" s="292">
        <f>(((H$80/H$74)^(1/6))-1)*100</f>
        <v>8.1351452957177059</v>
      </c>
      <c r="BB110" s="321">
        <f>AVERAGE(AM$75:AM$80)</f>
        <v>0.21921789834287278</v>
      </c>
      <c r="BC110" s="293">
        <f t="shared" si="68"/>
        <v>1.7833694544411438</v>
      </c>
    </row>
    <row r="111" spans="1:59" x14ac:dyDescent="0.25">
      <c r="A111" s="284">
        <v>2001</v>
      </c>
      <c r="B111" s="344">
        <v>458501.08689440496</v>
      </c>
      <c r="C111" s="298">
        <f t="shared" ref="C111:C120" si="69">$B111*AH111</f>
        <v>14941.362863791965</v>
      </c>
      <c r="D111" s="298">
        <f t="shared" ref="D111:D120" si="70">$B111*AI111</f>
        <v>166341.06819030544</v>
      </c>
      <c r="E111" s="298">
        <f t="shared" ref="E111:E120" si="71">$B111*AJ111</f>
        <v>32066.947958681827</v>
      </c>
      <c r="F111" s="298">
        <f t="shared" ref="F111:F120" si="72">$B111*AK111</f>
        <v>4326.3742531763601</v>
      </c>
      <c r="G111" s="298">
        <f t="shared" ref="G111:G120" si="73">$B111*AL111</f>
        <v>27537.141768994916</v>
      </c>
      <c r="H111" s="298">
        <f t="shared" ref="H111:H120" si="74">$B111*AM111</f>
        <v>102410.60420945234</v>
      </c>
      <c r="I111" s="298">
        <f t="shared" ref="I111:I120" si="75">$B111*AN111</f>
        <v>249982.454358505</v>
      </c>
      <c r="J111" s="298">
        <f t="shared" ref="J111:J120" si="76">$B111*AO111</f>
        <v>79603.978735704412</v>
      </c>
      <c r="K111" s="298">
        <f t="shared" ref="K111:K120" si="77">$B111*AP111</f>
        <v>28239.363752872294</v>
      </c>
      <c r="L111" s="298">
        <f t="shared" ref="L111:L120" si="78">$B111*AQ111</f>
        <v>142139.11186992828</v>
      </c>
      <c r="M111" s="298">
        <f t="shared" ref="M111:M120" si="79">$B111*AR111</f>
        <v>27236.201481802629</v>
      </c>
      <c r="N111" s="352">
        <f t="shared" ref="N111:N120" si="80">M111+C111+D111+I111-B111</f>
        <v>0</v>
      </c>
      <c r="O111" s="352">
        <f t="shared" ref="O111:O120" si="81">D111-E111-F111-G111-H111</f>
        <v>0</v>
      </c>
      <c r="P111" s="352">
        <f t="shared" ref="P111:P120" si="82">I111-J111-K111-L111</f>
        <v>0</v>
      </c>
      <c r="Q111" s="353"/>
      <c r="R111" s="284">
        <v>2001</v>
      </c>
      <c r="S111" s="326">
        <f t="shared" si="64"/>
        <v>-0.45084525321593683</v>
      </c>
      <c r="T111" s="326">
        <f t="shared" ref="T111:T120" si="83">((C111/C110)-1)*100</f>
        <v>5.2054797817985499</v>
      </c>
      <c r="U111" s="326">
        <f t="shared" ref="U111:U120" si="84">((D111/D110)-1)*100</f>
        <v>-2.3337544909331709</v>
      </c>
      <c r="V111" s="326">
        <f t="shared" ref="V111:V120" si="85">((E111/E110)-1)*100</f>
        <v>2.234272144541638</v>
      </c>
      <c r="W111" s="326">
        <f t="shared" ref="W111:W120" si="86">((F111/F110)-1)*100</f>
        <v>-5.2344980423576049</v>
      </c>
      <c r="X111" s="326">
        <f t="shared" ref="X111:X120" si="87">((G111/G110)-1)*100</f>
        <v>-7.6082265686570398</v>
      </c>
      <c r="Y111" s="326">
        <f t="shared" ref="Y111:Y120" si="88">((H111/H110)-1)*100</f>
        <v>-2.0739917865383761</v>
      </c>
      <c r="Z111" s="326">
        <f t="shared" ref="Z111:Z120" si="89">((I111/I110)-1)*100</f>
        <v>-9.296651871134598E-2</v>
      </c>
      <c r="AA111" s="326">
        <f t="shared" ref="AA111:AA120" si="90">((J111/J110)-1)*100</f>
        <v>-0.95944080070686777</v>
      </c>
      <c r="AB111" s="326">
        <f t="shared" ref="AB111:AB120" si="91">((K111/K110)-1)*100</f>
        <v>0.41313414045918151</v>
      </c>
      <c r="AC111" s="326">
        <f t="shared" ref="AC111:AC120" si="92">((L111/L110)-1)*100</f>
        <v>0.29802339571747272</v>
      </c>
      <c r="AD111" s="354" t="s">
        <v>2</v>
      </c>
      <c r="AE111" s="278"/>
      <c r="AF111" s="284">
        <v>2001</v>
      </c>
      <c r="AG111" s="302">
        <v>1</v>
      </c>
      <c r="AH111" s="302">
        <v>3.2587409912144948E-2</v>
      </c>
      <c r="AI111" s="302">
        <v>0.3627931818373521</v>
      </c>
      <c r="AJ111" s="302">
        <v>6.9938652001640733E-2</v>
      </c>
      <c r="AK111" s="302">
        <v>9.4359083911457458E-3</v>
      </c>
      <c r="AL111" s="302">
        <v>6.0059054506313207E-2</v>
      </c>
      <c r="AM111" s="302">
        <v>0.22335956693825246</v>
      </c>
      <c r="AN111" s="302">
        <v>0.54521671050275433</v>
      </c>
      <c r="AO111" s="302">
        <v>0.17361786266394957</v>
      </c>
      <c r="AP111" s="302">
        <v>6.1590614635502396E-2</v>
      </c>
      <c r="AQ111" s="302">
        <v>0.31000823320330234</v>
      </c>
      <c r="AR111" s="323">
        <v>5.9402697747748763E-2</v>
      </c>
      <c r="AS111" s="355">
        <f t="shared" ref="AS111:AS120" si="93">AR111+AH111+AI111+AN111-AG111</f>
        <v>0</v>
      </c>
      <c r="AT111" s="355">
        <f t="shared" ref="AT111:AT120" si="94">AI111-AJ111-AK111-AL111-AM111</f>
        <v>0</v>
      </c>
      <c r="AU111" s="355">
        <f t="shared" ref="AU111:AU120" si="95">AN111-AO111-AP111-AQ111</f>
        <v>0</v>
      </c>
      <c r="AW111" s="291" t="s">
        <v>256</v>
      </c>
      <c r="AX111" s="292">
        <v>6.2462826037104291</v>
      </c>
      <c r="AY111" s="321">
        <v>0.54953156551612492</v>
      </c>
      <c r="AZ111" s="293">
        <v>3.4325294578731289</v>
      </c>
      <c r="BA111" s="292">
        <f>((($I80/I$74)^(1/6))-1)*100</f>
        <v>6.0234308459764074</v>
      </c>
      <c r="BB111" s="321">
        <f>AVERAGE(AN$75:AN$80)</f>
        <v>0.53596115567931912</v>
      </c>
      <c r="BC111" s="293">
        <f t="shared" si="68"/>
        <v>3.2283249573639741</v>
      </c>
    </row>
    <row r="112" spans="1:59" x14ac:dyDescent="0.25">
      <c r="A112" s="284">
        <v>2002</v>
      </c>
      <c r="B112" s="344">
        <v>457416.3283341279</v>
      </c>
      <c r="C112" s="298">
        <f t="shared" si="69"/>
        <v>14772.460403635987</v>
      </c>
      <c r="D112" s="298">
        <f t="shared" si="70"/>
        <v>163559.38381051365</v>
      </c>
      <c r="E112" s="298">
        <f t="shared" si="71"/>
        <v>31659.366761882644</v>
      </c>
      <c r="F112" s="298">
        <f t="shared" si="72"/>
        <v>5455.8816320574051</v>
      </c>
      <c r="G112" s="298">
        <f t="shared" si="73"/>
        <v>27113.317386945615</v>
      </c>
      <c r="H112" s="298">
        <f t="shared" si="74"/>
        <v>99330.818029628019</v>
      </c>
      <c r="I112" s="298">
        <f t="shared" si="75"/>
        <v>251485.50105604323</v>
      </c>
      <c r="J112" s="298">
        <f t="shared" si="76"/>
        <v>80289.800404589187</v>
      </c>
      <c r="K112" s="298">
        <f t="shared" si="77"/>
        <v>28076.659715475926</v>
      </c>
      <c r="L112" s="298">
        <f t="shared" si="78"/>
        <v>143119.04093597812</v>
      </c>
      <c r="M112" s="298">
        <f t="shared" si="79"/>
        <v>27598.983063935055</v>
      </c>
      <c r="N112" s="352">
        <f t="shared" si="80"/>
        <v>0</v>
      </c>
      <c r="O112" s="352">
        <f t="shared" si="81"/>
        <v>0</v>
      </c>
      <c r="P112" s="352">
        <f t="shared" si="82"/>
        <v>0</v>
      </c>
      <c r="Q112" s="353"/>
      <c r="R112" s="284">
        <v>2002</v>
      </c>
      <c r="S112" s="326">
        <f t="shared" ref="S112:S120" si="96">((B112/B111)-1)*100</f>
        <v>-0.23658800192264406</v>
      </c>
      <c r="T112" s="326">
        <f t="shared" si="83"/>
        <v>-1.1304354341415968</v>
      </c>
      <c r="U112" s="326">
        <f t="shared" si="84"/>
        <v>-1.6722775740560691</v>
      </c>
      <c r="V112" s="326">
        <f t="shared" si="85"/>
        <v>-1.2710320836406108</v>
      </c>
      <c r="W112" s="326">
        <f t="shared" si="86"/>
        <v>26.107481987989779</v>
      </c>
      <c r="X112" s="326">
        <f t="shared" si="87"/>
        <v>-1.5391008464302525</v>
      </c>
      <c r="Y112" s="326">
        <f t="shared" si="88"/>
        <v>-3.0072922658726631</v>
      </c>
      <c r="Z112" s="326">
        <f t="shared" si="89"/>
        <v>0.60126087704646114</v>
      </c>
      <c r="AA112" s="326">
        <f t="shared" si="90"/>
        <v>0.86154194774834547</v>
      </c>
      <c r="AB112" s="326">
        <f t="shared" si="91"/>
        <v>-0.57616042209810425</v>
      </c>
      <c r="AC112" s="326">
        <f t="shared" si="92"/>
        <v>0.68941549806964542</v>
      </c>
      <c r="AD112" s="354" t="s">
        <v>2</v>
      </c>
      <c r="AE112" s="278"/>
      <c r="AF112" s="284">
        <v>2002</v>
      </c>
      <c r="AG112" s="302">
        <v>1</v>
      </c>
      <c r="AH112" s="302">
        <v>3.2295437413517911E-2</v>
      </c>
      <c r="AI112" s="302">
        <v>0.35757224584916608</v>
      </c>
      <c r="AJ112" s="302">
        <v>6.9213460037999552E-2</v>
      </c>
      <c r="AK112" s="302">
        <v>1.1927605758909549E-2</v>
      </c>
      <c r="AL112" s="302">
        <v>5.9274922444701644E-2</v>
      </c>
      <c r="AM112" s="302">
        <v>0.21715625760755539</v>
      </c>
      <c r="AN112" s="302">
        <v>0.54979563578749457</v>
      </c>
      <c r="AO112" s="302">
        <v>0.17552893377680229</v>
      </c>
      <c r="AP112" s="302">
        <v>6.1380973909979944E-2</v>
      </c>
      <c r="AQ112" s="302">
        <v>0.31288572810071236</v>
      </c>
      <c r="AR112" s="323">
        <v>6.0336680949821461E-2</v>
      </c>
      <c r="AS112" s="355">
        <f t="shared" si="93"/>
        <v>0</v>
      </c>
      <c r="AT112" s="355">
        <f t="shared" si="94"/>
        <v>0</v>
      </c>
      <c r="AU112" s="355">
        <f t="shared" si="95"/>
        <v>0</v>
      </c>
      <c r="AW112" s="313" t="s">
        <v>257</v>
      </c>
      <c r="AX112" s="292">
        <v>6.7576678849938787</v>
      </c>
      <c r="AY112" s="321">
        <v>0.31329494925191531</v>
      </c>
      <c r="AZ112" s="293">
        <v>2.1171432170904549</v>
      </c>
      <c r="BA112" s="292">
        <f>(((J$80/J$74)^(1/6))-1)*100</f>
        <v>6.3011817601779985</v>
      </c>
      <c r="BB112" s="321">
        <f>AVERAGE(AO$75:AO$80)</f>
        <v>0.317225630393356</v>
      </c>
      <c r="BC112" s="293">
        <f t="shared" si="68"/>
        <v>1.9988963560955821</v>
      </c>
    </row>
    <row r="113" spans="1:55" x14ac:dyDescent="0.25">
      <c r="A113" s="284">
        <v>2003</v>
      </c>
      <c r="B113" s="344">
        <v>462839.20413595025</v>
      </c>
      <c r="C113" s="298">
        <f t="shared" si="69"/>
        <v>15320.262917711883</v>
      </c>
      <c r="D113" s="298">
        <f t="shared" si="70"/>
        <v>165349.82237779806</v>
      </c>
      <c r="E113" s="298">
        <f t="shared" si="71"/>
        <v>32826.22810301937</v>
      </c>
      <c r="F113" s="298">
        <f t="shared" si="72"/>
        <v>5610.0517536172074</v>
      </c>
      <c r="G113" s="298">
        <f t="shared" si="73"/>
        <v>27799.061078612729</v>
      </c>
      <c r="H113" s="298">
        <f t="shared" si="74"/>
        <v>99114.481442548757</v>
      </c>
      <c r="I113" s="298">
        <f t="shared" si="75"/>
        <v>253861.78269819895</v>
      </c>
      <c r="J113" s="298">
        <f t="shared" si="76"/>
        <v>80480.908686041497</v>
      </c>
      <c r="K113" s="298">
        <f t="shared" si="77"/>
        <v>28035.394062434414</v>
      </c>
      <c r="L113" s="298">
        <f t="shared" si="78"/>
        <v>145345.47994972306</v>
      </c>
      <c r="M113" s="298">
        <f t="shared" si="79"/>
        <v>28307.336142241358</v>
      </c>
      <c r="N113" s="352">
        <f t="shared" si="80"/>
        <v>0</v>
      </c>
      <c r="O113" s="352">
        <f t="shared" si="81"/>
        <v>0</v>
      </c>
      <c r="P113" s="352">
        <f t="shared" si="82"/>
        <v>0</v>
      </c>
      <c r="Q113" s="353"/>
      <c r="R113" s="284">
        <v>2003</v>
      </c>
      <c r="S113" s="326">
        <f t="shared" si="96"/>
        <v>1.1855448670955893</v>
      </c>
      <c r="T113" s="326">
        <f t="shared" si="83"/>
        <v>3.7082686235602624</v>
      </c>
      <c r="U113" s="326">
        <f t="shared" si="84"/>
        <v>1.0946718712016246</v>
      </c>
      <c r="V113" s="326">
        <f t="shared" si="85"/>
        <v>3.6856749217789364</v>
      </c>
      <c r="W113" s="326">
        <f t="shared" si="86"/>
        <v>2.8257600138158701</v>
      </c>
      <c r="X113" s="326">
        <f t="shared" si="87"/>
        <v>2.5291766473300781</v>
      </c>
      <c r="Y113" s="326">
        <f t="shared" si="88"/>
        <v>-0.21779402542998483</v>
      </c>
      <c r="Z113" s="326">
        <f t="shared" si="89"/>
        <v>0.94489806854756164</v>
      </c>
      <c r="AA113" s="326">
        <f t="shared" si="90"/>
        <v>0.23802311188880765</v>
      </c>
      <c r="AB113" s="326">
        <f t="shared" si="91"/>
        <v>-0.14697493740242207</v>
      </c>
      <c r="AC113" s="326">
        <f t="shared" si="92"/>
        <v>1.5556553475934098</v>
      </c>
      <c r="AD113" s="354" t="s">
        <v>2</v>
      </c>
      <c r="AE113" s="278"/>
      <c r="AF113" s="284">
        <v>2003</v>
      </c>
      <c r="AG113" s="302">
        <v>1</v>
      </c>
      <c r="AH113" s="302">
        <v>3.3100616328110025E-2</v>
      </c>
      <c r="AI113" s="302">
        <v>0.35725111637092366</v>
      </c>
      <c r="AJ113" s="302">
        <v>7.0923611936246619E-2</v>
      </c>
      <c r="AK113" s="302">
        <v>1.2120951949371517E-2</v>
      </c>
      <c r="AL113" s="302">
        <v>6.0062027654959153E-2</v>
      </c>
      <c r="AM113" s="302">
        <v>0.21414452483034638</v>
      </c>
      <c r="AN113" s="302">
        <v>0.54848807194740545</v>
      </c>
      <c r="AO113" s="302">
        <v>0.17388524560335591</v>
      </c>
      <c r="AP113" s="302">
        <v>6.0572643397337506E-2</v>
      </c>
      <c r="AQ113" s="302">
        <v>0.31403018294671203</v>
      </c>
      <c r="AR113" s="323">
        <v>6.1160195353560876E-2</v>
      </c>
      <c r="AS113" s="355">
        <f t="shared" si="93"/>
        <v>0</v>
      </c>
      <c r="AT113" s="355">
        <f t="shared" si="94"/>
        <v>0</v>
      </c>
      <c r="AU113" s="355">
        <f t="shared" si="95"/>
        <v>0</v>
      </c>
      <c r="AW113" s="313" t="s">
        <v>258</v>
      </c>
      <c r="AX113" s="292">
        <v>4.6757922933212237</v>
      </c>
      <c r="AY113" s="321">
        <v>3.5521439551486476E-2</v>
      </c>
      <c r="AZ113" s="293">
        <v>0.16609087330251618</v>
      </c>
      <c r="BA113" s="292">
        <f>(((K$80/K$74)^(1/6))-1)*100</f>
        <v>6.3921182556421208</v>
      </c>
      <c r="BB113" s="321">
        <f>AVERAGE(AP$75:AP$80)</f>
        <v>3.093630077278722E-2</v>
      </c>
      <c r="BC113" s="293">
        <f t="shared" si="68"/>
        <v>0.19774849293176863</v>
      </c>
    </row>
    <row r="114" spans="1:55" x14ac:dyDescent="0.25">
      <c r="A114" s="284">
        <v>2004</v>
      </c>
      <c r="B114" s="344">
        <v>479341.46300568461</v>
      </c>
      <c r="C114" s="298">
        <f t="shared" si="69"/>
        <v>15703.945452661434</v>
      </c>
      <c r="D114" s="298">
        <f t="shared" si="70"/>
        <v>171665.20703035465</v>
      </c>
      <c r="E114" s="298">
        <f t="shared" si="71"/>
        <v>33398.189643471</v>
      </c>
      <c r="F114" s="298">
        <f t="shared" si="72"/>
        <v>6890.124717552666</v>
      </c>
      <c r="G114" s="298">
        <f t="shared" si="73"/>
        <v>29773.208239786323</v>
      </c>
      <c r="H114" s="298">
        <f t="shared" si="74"/>
        <v>101603.68442954466</v>
      </c>
      <c r="I114" s="298">
        <f t="shared" si="75"/>
        <v>262800.59079942945</v>
      </c>
      <c r="J114" s="298">
        <f t="shared" si="76"/>
        <v>83290.723117435846</v>
      </c>
      <c r="K114" s="298">
        <f t="shared" si="77"/>
        <v>29215.739839529928</v>
      </c>
      <c r="L114" s="298">
        <f t="shared" si="78"/>
        <v>150294.12784246367</v>
      </c>
      <c r="M114" s="298">
        <f t="shared" si="79"/>
        <v>29171.719723239108</v>
      </c>
      <c r="N114" s="352">
        <f t="shared" si="80"/>
        <v>0</v>
      </c>
      <c r="O114" s="352">
        <f t="shared" si="81"/>
        <v>0</v>
      </c>
      <c r="P114" s="352">
        <f t="shared" si="82"/>
        <v>0</v>
      </c>
      <c r="Q114" s="353"/>
      <c r="R114" s="284">
        <v>2004</v>
      </c>
      <c r="S114" s="326">
        <f t="shared" si="96"/>
        <v>3.5654410262288661</v>
      </c>
      <c r="T114" s="326">
        <f t="shared" si="83"/>
        <v>2.5044122089182386</v>
      </c>
      <c r="U114" s="326">
        <f t="shared" si="84"/>
        <v>3.8194081866788743</v>
      </c>
      <c r="V114" s="326">
        <f t="shared" si="85"/>
        <v>1.7423919027694135</v>
      </c>
      <c r="W114" s="326">
        <f t="shared" si="86"/>
        <v>22.817489394997171</v>
      </c>
      <c r="X114" s="326">
        <f t="shared" si="87"/>
        <v>7.1014886279465284</v>
      </c>
      <c r="Y114" s="326">
        <f t="shared" si="88"/>
        <v>2.511442274395348</v>
      </c>
      <c r="Z114" s="326">
        <f t="shared" si="89"/>
        <v>3.5211318561712446</v>
      </c>
      <c r="AA114" s="326">
        <f t="shared" si="90"/>
        <v>3.4912806990730294</v>
      </c>
      <c r="AB114" s="326">
        <f t="shared" si="91"/>
        <v>4.2101986312976347</v>
      </c>
      <c r="AC114" s="326">
        <f t="shared" si="92"/>
        <v>3.404748392899748</v>
      </c>
      <c r="AD114" s="354" t="s">
        <v>2</v>
      </c>
      <c r="AE114" s="278"/>
      <c r="AF114" s="284">
        <v>2004</v>
      </c>
      <c r="AG114" s="302">
        <v>1</v>
      </c>
      <c r="AH114" s="302">
        <v>3.2761500234489829E-2</v>
      </c>
      <c r="AI114" s="302">
        <v>0.35812718130815829</v>
      </c>
      <c r="AJ114" s="302">
        <v>6.9675152727346951E-2</v>
      </c>
      <c r="AK114" s="302">
        <v>1.4374147135840312E-2</v>
      </c>
      <c r="AL114" s="302">
        <v>6.2112732858732977E-2</v>
      </c>
      <c r="AM114" s="302">
        <v>0.21196514858623805</v>
      </c>
      <c r="AN114" s="302">
        <v>0.54825340823126922</v>
      </c>
      <c r="AO114" s="302">
        <v>0.17376073122313662</v>
      </c>
      <c r="AP114" s="302">
        <v>6.0949744794314718E-2</v>
      </c>
      <c r="AQ114" s="302">
        <v>0.3135429322138179</v>
      </c>
      <c r="AR114" s="323">
        <v>6.0857910226082723E-2</v>
      </c>
      <c r="AS114" s="355">
        <f t="shared" si="93"/>
        <v>0</v>
      </c>
      <c r="AT114" s="355">
        <f t="shared" si="94"/>
        <v>0</v>
      </c>
      <c r="AU114" s="355">
        <f t="shared" si="95"/>
        <v>0</v>
      </c>
      <c r="AW114" s="313" t="s">
        <v>259</v>
      </c>
      <c r="AX114" s="292">
        <v>5.7090554824055229</v>
      </c>
      <c r="AY114" s="321">
        <v>0.20071517671272301</v>
      </c>
      <c r="AZ114" s="293">
        <v>1.1458940800137647</v>
      </c>
      <c r="BA114" s="292">
        <f>(((L$80/L$74)^(1/6))-1)*100</f>
        <v>5.5070816057397387</v>
      </c>
      <c r="BB114" s="321">
        <f>AVERAGE(AQ$75:AQ$80)</f>
        <v>0.18779922451317588</v>
      </c>
      <c r="BC114" s="293">
        <f t="shared" si="68"/>
        <v>1.0342256548886983</v>
      </c>
    </row>
    <row r="115" spans="1:55" x14ac:dyDescent="0.25">
      <c r="A115" s="284">
        <v>2005</v>
      </c>
      <c r="B115" s="344">
        <v>489471.13264237106</v>
      </c>
      <c r="C115" s="298">
        <f t="shared" si="69"/>
        <v>15218.89979031393</v>
      </c>
      <c r="D115" s="298">
        <f t="shared" si="70"/>
        <v>175569.33196273854</v>
      </c>
      <c r="E115" s="298">
        <f t="shared" si="71"/>
        <v>33578.980174310775</v>
      </c>
      <c r="F115" s="298">
        <f t="shared" si="72"/>
        <v>7367.1129405443817</v>
      </c>
      <c r="G115" s="298">
        <f t="shared" si="73"/>
        <v>30775.450201077208</v>
      </c>
      <c r="H115" s="298">
        <f t="shared" si="74"/>
        <v>103847.78864680616</v>
      </c>
      <c r="I115" s="298">
        <f t="shared" si="75"/>
        <v>268501.9503444435</v>
      </c>
      <c r="J115" s="298">
        <f t="shared" si="76"/>
        <v>85991.8008718497</v>
      </c>
      <c r="K115" s="298">
        <f t="shared" si="77"/>
        <v>29953.947837028958</v>
      </c>
      <c r="L115" s="298">
        <f t="shared" si="78"/>
        <v>152556.20163556482</v>
      </c>
      <c r="M115" s="298">
        <f t="shared" si="79"/>
        <v>30180.950544875039</v>
      </c>
      <c r="N115" s="352">
        <f t="shared" si="80"/>
        <v>0</v>
      </c>
      <c r="O115" s="352">
        <f t="shared" si="81"/>
        <v>0</v>
      </c>
      <c r="P115" s="352">
        <f t="shared" si="82"/>
        <v>0</v>
      </c>
      <c r="Q115" s="353"/>
      <c r="R115" s="284">
        <v>2005</v>
      </c>
      <c r="S115" s="326">
        <f t="shared" si="96"/>
        <v>2.1132471147329746</v>
      </c>
      <c r="T115" s="326">
        <f t="shared" si="83"/>
        <v>-3.0886866221590203</v>
      </c>
      <c r="U115" s="326">
        <f t="shared" si="84"/>
        <v>2.2742668709178515</v>
      </c>
      <c r="V115" s="326">
        <f t="shared" si="85"/>
        <v>0.54131835518551608</v>
      </c>
      <c r="W115" s="326">
        <f t="shared" si="86"/>
        <v>6.9227806831505312</v>
      </c>
      <c r="X115" s="326">
        <f t="shared" si="87"/>
        <v>3.3662544970601394</v>
      </c>
      <c r="Y115" s="326">
        <f t="shared" si="88"/>
        <v>2.2086838974994416</v>
      </c>
      <c r="Z115" s="326">
        <f t="shared" si="89"/>
        <v>2.1694622252068418</v>
      </c>
      <c r="AA115" s="326">
        <f t="shared" si="90"/>
        <v>3.2429514996591635</v>
      </c>
      <c r="AB115" s="326">
        <f t="shared" si="91"/>
        <v>2.5267475735808897</v>
      </c>
      <c r="AC115" s="326">
        <f t="shared" si="92"/>
        <v>1.5050979207066773</v>
      </c>
      <c r="AD115" s="354" t="s">
        <v>2</v>
      </c>
      <c r="AE115" s="278"/>
      <c r="AF115" s="284">
        <v>2005</v>
      </c>
      <c r="AG115" s="302">
        <v>1</v>
      </c>
      <c r="AH115" s="302">
        <v>3.109253799740121E-2</v>
      </c>
      <c r="AI115" s="302">
        <v>0.35869190286042291</v>
      </c>
      <c r="AJ115" s="302">
        <v>6.8602575177492728E-2</v>
      </c>
      <c r="AK115" s="302">
        <v>1.5051169413758085E-2</v>
      </c>
      <c r="AL115" s="302">
        <v>6.2874903439020774E-2</v>
      </c>
      <c r="AM115" s="302">
        <v>0.2121632548301513</v>
      </c>
      <c r="AN115" s="302">
        <v>0.5485552312246833</v>
      </c>
      <c r="AO115" s="302">
        <v>0.17568308963928023</v>
      </c>
      <c r="AP115" s="302">
        <v>6.1196556526888414E-2</v>
      </c>
      <c r="AQ115" s="302">
        <v>0.31167558505851461</v>
      </c>
      <c r="AR115" s="323">
        <v>6.1660327917492444E-2</v>
      </c>
      <c r="AS115" s="355">
        <f t="shared" si="93"/>
        <v>0</v>
      </c>
      <c r="AT115" s="355">
        <f t="shared" si="94"/>
        <v>0</v>
      </c>
      <c r="AU115" s="355">
        <f t="shared" si="95"/>
        <v>0</v>
      </c>
      <c r="AW115" s="315" t="s">
        <v>131</v>
      </c>
      <c r="AX115" s="318" t="s">
        <v>2</v>
      </c>
      <c r="AY115" s="318" t="s">
        <v>2</v>
      </c>
      <c r="AZ115" s="318" t="s">
        <v>2</v>
      </c>
      <c r="BA115" s="318" t="s">
        <v>2</v>
      </c>
      <c r="BB115" s="318" t="s">
        <v>2</v>
      </c>
      <c r="BC115" s="318" t="s">
        <v>2</v>
      </c>
    </row>
    <row r="116" spans="1:55" x14ac:dyDescent="0.25">
      <c r="A116" s="284">
        <v>2006</v>
      </c>
      <c r="B116" s="344">
        <v>512990.28672593192</v>
      </c>
      <c r="C116" s="298">
        <f t="shared" si="69"/>
        <v>16132.795355139873</v>
      </c>
      <c r="D116" s="298">
        <f t="shared" si="70"/>
        <v>184436.89743626266</v>
      </c>
      <c r="E116" s="298">
        <f t="shared" si="71"/>
        <v>33309.776429278179</v>
      </c>
      <c r="F116" s="298">
        <f t="shared" si="72"/>
        <v>8466.4097631098484</v>
      </c>
      <c r="G116" s="298">
        <f t="shared" si="73"/>
        <v>33515.753212177617</v>
      </c>
      <c r="H116" s="298">
        <f t="shared" si="74"/>
        <v>109144.95803169704</v>
      </c>
      <c r="I116" s="298">
        <f t="shared" si="75"/>
        <v>280581.26357866463</v>
      </c>
      <c r="J116" s="298">
        <f t="shared" si="76"/>
        <v>90983.954857674646</v>
      </c>
      <c r="K116" s="298">
        <f t="shared" si="77"/>
        <v>31188.19950570388</v>
      </c>
      <c r="L116" s="298">
        <f t="shared" si="78"/>
        <v>158409.10921528609</v>
      </c>
      <c r="M116" s="298">
        <f t="shared" si="79"/>
        <v>31839.330355864706</v>
      </c>
      <c r="N116" s="352">
        <f t="shared" si="80"/>
        <v>0</v>
      </c>
      <c r="O116" s="352">
        <f t="shared" si="81"/>
        <v>0</v>
      </c>
      <c r="P116" s="352">
        <f t="shared" si="82"/>
        <v>0</v>
      </c>
      <c r="Q116" s="353"/>
      <c r="R116" s="284">
        <v>2006</v>
      </c>
      <c r="S116" s="326">
        <f t="shared" si="96"/>
        <v>4.8050135166489927</v>
      </c>
      <c r="T116" s="326">
        <f t="shared" si="83"/>
        <v>6.0050041554751132</v>
      </c>
      <c r="U116" s="326">
        <f t="shared" si="84"/>
        <v>5.0507485415540065</v>
      </c>
      <c r="V116" s="326">
        <f t="shared" si="85"/>
        <v>-0.80170315964076533</v>
      </c>
      <c r="W116" s="326">
        <f t="shared" si="86"/>
        <v>14.921677344127104</v>
      </c>
      <c r="X116" s="326">
        <f t="shared" si="87"/>
        <v>8.9041849695004274</v>
      </c>
      <c r="Y116" s="326">
        <f t="shared" si="88"/>
        <v>5.1008976251838423</v>
      </c>
      <c r="Z116" s="326">
        <f t="shared" si="89"/>
        <v>4.4987804441365853</v>
      </c>
      <c r="AA116" s="326">
        <f t="shared" si="90"/>
        <v>5.8053836938065206</v>
      </c>
      <c r="AB116" s="326">
        <f t="shared" si="91"/>
        <v>4.1204974896469126</v>
      </c>
      <c r="AC116" s="326">
        <f t="shared" si="92"/>
        <v>3.8365582762102557</v>
      </c>
      <c r="AD116" s="354" t="s">
        <v>2</v>
      </c>
      <c r="AE116" s="278"/>
      <c r="AF116" s="284">
        <v>2006</v>
      </c>
      <c r="AG116" s="302">
        <v>1</v>
      </c>
      <c r="AH116" s="302">
        <v>3.1448539616811329E-2</v>
      </c>
      <c r="AI116" s="302">
        <v>0.35953292334909093</v>
      </c>
      <c r="AJ116" s="302">
        <v>6.493256751871819E-2</v>
      </c>
      <c r="AK116" s="302">
        <v>1.6504035226758744E-2</v>
      </c>
      <c r="AL116" s="302">
        <v>6.5334089317920369E-2</v>
      </c>
      <c r="AM116" s="302">
        <v>0.21276223128569366</v>
      </c>
      <c r="AN116" s="302">
        <v>0.54695239040377153</v>
      </c>
      <c r="AO116" s="302">
        <v>0.17735999532927485</v>
      </c>
      <c r="AP116" s="302">
        <v>6.0796861680865233E-2</v>
      </c>
      <c r="AQ116" s="302">
        <v>0.30879553339363147</v>
      </c>
      <c r="AR116" s="323">
        <v>6.2066146630326072E-2</v>
      </c>
      <c r="AS116" s="355">
        <f t="shared" si="93"/>
        <v>0</v>
      </c>
      <c r="AT116" s="355">
        <f t="shared" si="94"/>
        <v>0</v>
      </c>
      <c r="AU116" s="355">
        <f t="shared" si="95"/>
        <v>0</v>
      </c>
      <c r="AW116" s="278"/>
      <c r="AX116" s="309"/>
      <c r="AY116" s="319">
        <f>AY105+AY106+AY111</f>
        <v>1</v>
      </c>
      <c r="AZ116" s="319">
        <f>AZ105+AZ106+AZ111</f>
        <v>6.2810210199841094</v>
      </c>
      <c r="BA116" s="309"/>
      <c r="BB116" s="319">
        <f>BB105+BB106+BB111</f>
        <v>1</v>
      </c>
      <c r="BC116" s="319">
        <f>BC105+BC106+BC111</f>
        <v>6.2297073449616054</v>
      </c>
    </row>
    <row r="117" spans="1:55" x14ac:dyDescent="0.25">
      <c r="A117" s="284">
        <v>2007</v>
      </c>
      <c r="B117" s="344">
        <v>523649.52690711652</v>
      </c>
      <c r="C117" s="298">
        <f t="shared" si="69"/>
        <v>16837.102800198605</v>
      </c>
      <c r="D117" s="298">
        <f t="shared" si="70"/>
        <v>186547.74858571892</v>
      </c>
      <c r="E117" s="298">
        <f t="shared" si="71"/>
        <v>32921.328156492942</v>
      </c>
      <c r="F117" s="298">
        <f t="shared" si="72"/>
        <v>9052.5058074135795</v>
      </c>
      <c r="G117" s="298">
        <f t="shared" si="73"/>
        <v>35071.155211273734</v>
      </c>
      <c r="H117" s="298">
        <f t="shared" si="74"/>
        <v>109502.75941053868</v>
      </c>
      <c r="I117" s="298">
        <f t="shared" si="75"/>
        <v>288562.05257711082</v>
      </c>
      <c r="J117" s="298">
        <f t="shared" si="76"/>
        <v>92862.990892799775</v>
      </c>
      <c r="K117" s="298">
        <f t="shared" si="77"/>
        <v>32280.30207237518</v>
      </c>
      <c r="L117" s="298">
        <f t="shared" si="78"/>
        <v>163418.75961193588</v>
      </c>
      <c r="M117" s="298">
        <f t="shared" si="79"/>
        <v>31702.62294408822</v>
      </c>
      <c r="N117" s="352">
        <f t="shared" si="80"/>
        <v>0</v>
      </c>
      <c r="O117" s="352">
        <f t="shared" si="81"/>
        <v>0</v>
      </c>
      <c r="P117" s="352">
        <f t="shared" si="82"/>
        <v>0</v>
      </c>
      <c r="Q117" s="353"/>
      <c r="R117" s="284">
        <v>2007</v>
      </c>
      <c r="S117" s="326">
        <f t="shared" si="96"/>
        <v>2.077863939532909</v>
      </c>
      <c r="T117" s="326">
        <f t="shared" si="83"/>
        <v>4.3656875919791505</v>
      </c>
      <c r="U117" s="326">
        <f t="shared" si="84"/>
        <v>1.1444841996356647</v>
      </c>
      <c r="V117" s="326">
        <f t="shared" si="85"/>
        <v>-1.1661689582635693</v>
      </c>
      <c r="W117" s="326">
        <f t="shared" si="86"/>
        <v>6.9226042762245088</v>
      </c>
      <c r="X117" s="326">
        <f t="shared" si="87"/>
        <v>4.6408087243313911</v>
      </c>
      <c r="Y117" s="326">
        <f t="shared" si="88"/>
        <v>0.32782217822442394</v>
      </c>
      <c r="Z117" s="326">
        <f t="shared" si="89"/>
        <v>2.84437702527085</v>
      </c>
      <c r="AA117" s="326">
        <f t="shared" si="90"/>
        <v>2.0652389073045674</v>
      </c>
      <c r="AB117" s="326">
        <f t="shared" si="91"/>
        <v>3.5016531379811422</v>
      </c>
      <c r="AC117" s="326">
        <f t="shared" si="92"/>
        <v>3.1624762120475047</v>
      </c>
      <c r="AD117" s="354" t="s">
        <v>2</v>
      </c>
      <c r="AE117" s="278"/>
      <c r="AF117" s="284">
        <v>2007</v>
      </c>
      <c r="AG117" s="302">
        <v>1</v>
      </c>
      <c r="AH117" s="302">
        <v>3.2153381097554438E-2</v>
      </c>
      <c r="AI117" s="302">
        <v>0.35624542561423572</v>
      </c>
      <c r="AJ117" s="302">
        <v>6.2869011552324827E-2</v>
      </c>
      <c r="AK117" s="302">
        <v>1.7287336934841319E-2</v>
      </c>
      <c r="AL117" s="302">
        <v>6.6974480848704276E-2</v>
      </c>
      <c r="AM117" s="302">
        <v>0.20911459627836534</v>
      </c>
      <c r="AN117" s="302">
        <v>0.55105951165748912</v>
      </c>
      <c r="AO117" s="302">
        <v>0.17733805937204933</v>
      </c>
      <c r="AP117" s="302">
        <v>6.164486056740192E-2</v>
      </c>
      <c r="AQ117" s="302">
        <v>0.31207659171803787</v>
      </c>
      <c r="AR117" s="323">
        <v>6.0541681630720809E-2</v>
      </c>
      <c r="AS117" s="355">
        <f t="shared" si="93"/>
        <v>0</v>
      </c>
      <c r="AT117" s="355">
        <f t="shared" si="94"/>
        <v>0</v>
      </c>
      <c r="AU117" s="355">
        <f t="shared" si="95"/>
        <v>0</v>
      </c>
    </row>
    <row r="118" spans="1:55" x14ac:dyDescent="0.25">
      <c r="A118" s="284">
        <v>2008</v>
      </c>
      <c r="B118" s="344">
        <v>528589.27979678917</v>
      </c>
      <c r="C118" s="298">
        <f t="shared" si="69"/>
        <v>16971.214955954223</v>
      </c>
      <c r="D118" s="298">
        <f t="shared" si="70"/>
        <v>184981.01659494563</v>
      </c>
      <c r="E118" s="298">
        <f t="shared" si="71"/>
        <v>31412.271088945829</v>
      </c>
      <c r="F118" s="298">
        <f t="shared" si="72"/>
        <v>9317.9228404668829</v>
      </c>
      <c r="G118" s="298">
        <f t="shared" si="73"/>
        <v>36477.954532098127</v>
      </c>
      <c r="H118" s="298">
        <f t="shared" si="74"/>
        <v>107772.86813343478</v>
      </c>
      <c r="I118" s="298">
        <f t="shared" si="75"/>
        <v>293584.29759087099</v>
      </c>
      <c r="J118" s="298">
        <f t="shared" si="76"/>
        <v>93090.354881089181</v>
      </c>
      <c r="K118" s="298">
        <f t="shared" si="77"/>
        <v>32223.226581095427</v>
      </c>
      <c r="L118" s="298">
        <f t="shared" si="78"/>
        <v>168270.71612868641</v>
      </c>
      <c r="M118" s="298">
        <f t="shared" si="79"/>
        <v>33052.750655018259</v>
      </c>
      <c r="N118" s="352">
        <f t="shared" si="80"/>
        <v>0</v>
      </c>
      <c r="O118" s="352">
        <f t="shared" si="81"/>
        <v>0</v>
      </c>
      <c r="P118" s="352">
        <f t="shared" si="82"/>
        <v>0</v>
      </c>
      <c r="Q118" s="353"/>
      <c r="R118" s="284">
        <v>2008</v>
      </c>
      <c r="S118" s="326">
        <f t="shared" si="96"/>
        <v>0.94333187291293363</v>
      </c>
      <c r="T118" s="326">
        <f t="shared" si="83"/>
        <v>0.79652751038639114</v>
      </c>
      <c r="U118" s="326">
        <f t="shared" si="84"/>
        <v>-0.83985574881026981</v>
      </c>
      <c r="V118" s="326">
        <f t="shared" si="85"/>
        <v>-4.5838280289718147</v>
      </c>
      <c r="W118" s="326">
        <f t="shared" si="86"/>
        <v>2.9319730768461838</v>
      </c>
      <c r="X118" s="326">
        <f t="shared" si="87"/>
        <v>4.0112716913646818</v>
      </c>
      <c r="Y118" s="326">
        <f t="shared" si="88"/>
        <v>-1.5797695751376795</v>
      </c>
      <c r="Z118" s="326">
        <f t="shared" si="89"/>
        <v>1.740438484169049</v>
      </c>
      <c r="AA118" s="326">
        <f t="shared" si="90"/>
        <v>0.24483810622886182</v>
      </c>
      <c r="AB118" s="326">
        <f t="shared" si="91"/>
        <v>-0.17681213500352344</v>
      </c>
      <c r="AC118" s="326">
        <f t="shared" si="92"/>
        <v>2.9690327648259407</v>
      </c>
      <c r="AD118" s="354" t="s">
        <v>2</v>
      </c>
      <c r="AE118" s="278"/>
      <c r="AF118" s="284">
        <v>2008</v>
      </c>
      <c r="AG118" s="302">
        <v>1</v>
      </c>
      <c r="AH118" s="302">
        <v>3.2106619647070095E-2</v>
      </c>
      <c r="AI118" s="302">
        <v>0.34995226665599372</v>
      </c>
      <c r="AJ118" s="302">
        <v>5.9426613988505329E-2</v>
      </c>
      <c r="AK118" s="302">
        <v>1.7627907331092801E-2</v>
      </c>
      <c r="AL118" s="302">
        <v>6.9010015765211333E-2</v>
      </c>
      <c r="AM118" s="302">
        <v>0.20388772957118423</v>
      </c>
      <c r="AN118" s="302">
        <v>0.55541099453196729</v>
      </c>
      <c r="AO118" s="302">
        <v>0.17611093989056462</v>
      </c>
      <c r="AP118" s="302">
        <v>6.0960802295277956E-2</v>
      </c>
      <c r="AQ118" s="302">
        <v>0.31833925234612476</v>
      </c>
      <c r="AR118" s="323">
        <v>6.2530119164968798E-2</v>
      </c>
      <c r="AS118" s="355">
        <f t="shared" si="93"/>
        <v>0</v>
      </c>
      <c r="AT118" s="355">
        <f t="shared" si="94"/>
        <v>0</v>
      </c>
      <c r="AU118" s="355">
        <f t="shared" si="95"/>
        <v>0</v>
      </c>
      <c r="AW118" s="276"/>
      <c r="AX118" s="276"/>
      <c r="AY118" s="276"/>
      <c r="AZ118" s="276"/>
      <c r="BA118" s="276"/>
      <c r="BB118" s="276"/>
      <c r="BC118" s="276"/>
    </row>
    <row r="119" spans="1:55" x14ac:dyDescent="0.25">
      <c r="A119" s="284">
        <v>2009</v>
      </c>
      <c r="B119" s="344">
        <v>495313.26016342407</v>
      </c>
      <c r="C119" s="298">
        <f t="shared" si="69"/>
        <v>16499.284574726415</v>
      </c>
      <c r="D119" s="298">
        <f t="shared" si="70"/>
        <v>170004.36207549335</v>
      </c>
      <c r="E119" s="298">
        <f t="shared" si="71"/>
        <v>30238.596131873204</v>
      </c>
      <c r="F119" s="298">
        <f t="shared" si="72"/>
        <v>9258.1182390006506</v>
      </c>
      <c r="G119" s="298">
        <f t="shared" si="73"/>
        <v>33935.607627460675</v>
      </c>
      <c r="H119" s="298">
        <f t="shared" si="74"/>
        <v>96572.040077158803</v>
      </c>
      <c r="I119" s="298">
        <f t="shared" si="75"/>
        <v>279750.16163764236</v>
      </c>
      <c r="J119" s="298">
        <f t="shared" si="76"/>
        <v>83044.124134738042</v>
      </c>
      <c r="K119" s="298">
        <f t="shared" si="77"/>
        <v>29675.096351437907</v>
      </c>
      <c r="L119" s="298">
        <f t="shared" si="78"/>
        <v>167030.94115146637</v>
      </c>
      <c r="M119" s="298">
        <f t="shared" si="79"/>
        <v>29059.451875562027</v>
      </c>
      <c r="N119" s="352">
        <f t="shared" si="80"/>
        <v>0</v>
      </c>
      <c r="O119" s="352">
        <f t="shared" si="81"/>
        <v>0</v>
      </c>
      <c r="P119" s="352">
        <f t="shared" si="82"/>
        <v>0</v>
      </c>
      <c r="Q119" s="353"/>
      <c r="R119" s="284">
        <v>2009</v>
      </c>
      <c r="S119" s="326">
        <f t="shared" si="96"/>
        <v>-6.2952505669728538</v>
      </c>
      <c r="T119" s="326">
        <f t="shared" si="83"/>
        <v>-2.7807695704321733</v>
      </c>
      <c r="U119" s="326">
        <f t="shared" si="84"/>
        <v>-8.0963197170911716</v>
      </c>
      <c r="V119" s="326">
        <f t="shared" si="85"/>
        <v>-3.7363581695487369</v>
      </c>
      <c r="W119" s="326">
        <f t="shared" si="86"/>
        <v>-0.64182331717221874</v>
      </c>
      <c r="X119" s="326">
        <f t="shared" si="87"/>
        <v>-6.969543487972607</v>
      </c>
      <c r="Y119" s="326">
        <f t="shared" si="88"/>
        <v>-10.39299431319588</v>
      </c>
      <c r="Z119" s="326">
        <f t="shared" si="89"/>
        <v>-4.7121511834081193</v>
      </c>
      <c r="AA119" s="326">
        <f t="shared" si="90"/>
        <v>-10.791913683414245</v>
      </c>
      <c r="AB119" s="326">
        <f t="shared" si="91"/>
        <v>-7.9077438854383564</v>
      </c>
      <c r="AC119" s="326">
        <f t="shared" si="92"/>
        <v>-0.73677405418060005</v>
      </c>
      <c r="AD119" s="354" t="s">
        <v>2</v>
      </c>
      <c r="AE119" s="278"/>
      <c r="AF119" s="284">
        <v>2009</v>
      </c>
      <c r="AG119" s="302">
        <v>1</v>
      </c>
      <c r="AH119" s="302">
        <v>3.3310807324808199E-2</v>
      </c>
      <c r="AI119" s="302">
        <v>0.34322594557513353</v>
      </c>
      <c r="AJ119" s="302">
        <v>6.1049437929233424E-2</v>
      </c>
      <c r="AK119" s="302">
        <v>1.8691440313845058E-2</v>
      </c>
      <c r="AL119" s="302">
        <v>6.8513424446306828E-2</v>
      </c>
      <c r="AM119" s="302">
        <v>0.1949716428857482</v>
      </c>
      <c r="AN119" s="302">
        <v>0.5647944122177172</v>
      </c>
      <c r="AO119" s="302">
        <v>0.16765980403459901</v>
      </c>
      <c r="AP119" s="302">
        <v>5.9911774503365572E-2</v>
      </c>
      <c r="AQ119" s="302">
        <v>0.33722283367975259</v>
      </c>
      <c r="AR119" s="323">
        <v>5.8668834882341182E-2</v>
      </c>
      <c r="AS119" s="355">
        <f t="shared" si="93"/>
        <v>0</v>
      </c>
      <c r="AT119" s="355">
        <f t="shared" si="94"/>
        <v>0</v>
      </c>
      <c r="AU119" s="355">
        <f t="shared" si="95"/>
        <v>0</v>
      </c>
      <c r="AW119" s="438" t="s">
        <v>263</v>
      </c>
      <c r="AX119" s="436" t="s">
        <v>299</v>
      </c>
      <c r="AY119" s="436"/>
      <c r="AZ119" s="436"/>
      <c r="BA119" s="436" t="s">
        <v>301</v>
      </c>
      <c r="BB119" s="436"/>
      <c r="BC119" s="436"/>
    </row>
    <row r="120" spans="1:55" x14ac:dyDescent="0.25">
      <c r="A120" s="356">
        <v>2010</v>
      </c>
      <c r="B120" s="357">
        <v>520045.16291732516</v>
      </c>
      <c r="C120" s="358">
        <f t="shared" si="69"/>
        <v>16902.148582955844</v>
      </c>
      <c r="D120" s="358">
        <f t="shared" si="70"/>
        <v>178032.64151349588</v>
      </c>
      <c r="E120" s="358">
        <f t="shared" si="71"/>
        <v>30822.191382176188</v>
      </c>
      <c r="F120" s="358">
        <f t="shared" si="72"/>
        <v>9515.9433738110511</v>
      </c>
      <c r="G120" s="358">
        <f t="shared" si="73"/>
        <v>33887.380128004894</v>
      </c>
      <c r="H120" s="358">
        <f t="shared" si="74"/>
        <v>103807.12662950376</v>
      </c>
      <c r="I120" s="358">
        <f t="shared" si="75"/>
        <v>296199.84502755426</v>
      </c>
      <c r="J120" s="358">
        <f t="shared" si="76"/>
        <v>91965.390443739438</v>
      </c>
      <c r="K120" s="358">
        <f t="shared" si="77"/>
        <v>32250.364362597938</v>
      </c>
      <c r="L120" s="358">
        <f t="shared" si="78"/>
        <v>171984.0902212169</v>
      </c>
      <c r="M120" s="358">
        <f t="shared" si="79"/>
        <v>28910.527793319186</v>
      </c>
      <c r="N120" s="359">
        <f t="shared" si="80"/>
        <v>0</v>
      </c>
      <c r="O120" s="359">
        <f t="shared" si="81"/>
        <v>0</v>
      </c>
      <c r="P120" s="359">
        <f t="shared" si="82"/>
        <v>0</v>
      </c>
      <c r="Q120" s="353"/>
      <c r="R120" s="356">
        <v>2010</v>
      </c>
      <c r="S120" s="327">
        <f t="shared" si="96"/>
        <v>4.9931840600716093</v>
      </c>
      <c r="T120" s="327">
        <f t="shared" si="83"/>
        <v>2.441705920064785</v>
      </c>
      <c r="U120" s="327">
        <f t="shared" si="84"/>
        <v>4.7223961432456774</v>
      </c>
      <c r="V120" s="327">
        <f t="shared" si="85"/>
        <v>1.929968070468191</v>
      </c>
      <c r="W120" s="327">
        <f t="shared" si="86"/>
        <v>2.7848546341122438</v>
      </c>
      <c r="X120" s="327">
        <f t="shared" si="87"/>
        <v>-0.14211473678389375</v>
      </c>
      <c r="Y120" s="327">
        <f t="shared" si="88"/>
        <v>7.4919060905871859</v>
      </c>
      <c r="Z120" s="327">
        <f t="shared" si="89"/>
        <v>5.8801336498310874</v>
      </c>
      <c r="AA120" s="327">
        <f t="shared" si="90"/>
        <v>10.742802578695088</v>
      </c>
      <c r="AB120" s="327">
        <f t="shared" si="91"/>
        <v>8.6782128039670106</v>
      </c>
      <c r="AC120" s="327">
        <f t="shared" si="92"/>
        <v>2.9654081067884031</v>
      </c>
      <c r="AD120" s="360" t="s">
        <v>2</v>
      </c>
      <c r="AE120" s="278"/>
      <c r="AF120" s="356">
        <v>2010</v>
      </c>
      <c r="AG120" s="361">
        <v>1</v>
      </c>
      <c r="AH120" s="361">
        <v>3.250130909426973E-2</v>
      </c>
      <c r="AI120" s="361">
        <v>0.34234073155257644</v>
      </c>
      <c r="AJ120" s="361">
        <v>5.9268297409538998E-2</v>
      </c>
      <c r="AK120" s="361">
        <v>1.8298301863686136E-2</v>
      </c>
      <c r="AL120" s="361">
        <v>6.5162379240112617E-2</v>
      </c>
      <c r="AM120" s="361">
        <v>0.1996117530392387</v>
      </c>
      <c r="AN120" s="361">
        <v>0.56956561881269341</v>
      </c>
      <c r="AO120" s="361">
        <v>0.1768411611173081</v>
      </c>
      <c r="AP120" s="361">
        <v>6.2014545393867998E-2</v>
      </c>
      <c r="AQ120" s="361">
        <v>0.33070991230151736</v>
      </c>
      <c r="AR120" s="362">
        <v>5.5592340540460472E-2</v>
      </c>
      <c r="AS120" s="363">
        <f t="shared" si="93"/>
        <v>0</v>
      </c>
      <c r="AT120" s="363">
        <f t="shared" si="94"/>
        <v>0</v>
      </c>
      <c r="AU120" s="363">
        <f t="shared" si="95"/>
        <v>0</v>
      </c>
      <c r="AW120" s="434"/>
      <c r="AX120" s="282" t="s">
        <v>275</v>
      </c>
      <c r="AY120" s="282" t="s">
        <v>276</v>
      </c>
      <c r="AZ120" s="282" t="s">
        <v>277</v>
      </c>
      <c r="BA120" s="282" t="s">
        <v>275</v>
      </c>
      <c r="BB120" s="282" t="s">
        <v>276</v>
      </c>
      <c r="BC120" s="282" t="s">
        <v>277</v>
      </c>
    </row>
    <row r="121" spans="1:55" x14ac:dyDescent="0.25">
      <c r="A121" s="284"/>
      <c r="B121" s="344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352"/>
      <c r="O121" s="352"/>
      <c r="P121" s="352"/>
      <c r="Q121" s="353"/>
      <c r="R121" s="284"/>
      <c r="S121" s="326"/>
      <c r="T121" s="326"/>
      <c r="U121" s="326"/>
      <c r="V121" s="326"/>
      <c r="W121" s="326"/>
      <c r="X121" s="326"/>
      <c r="Y121" s="326"/>
      <c r="Z121" s="326"/>
      <c r="AA121" s="326"/>
      <c r="AB121" s="326"/>
      <c r="AC121" s="326"/>
      <c r="AD121" s="354"/>
      <c r="AE121" s="278"/>
      <c r="AF121" s="284"/>
      <c r="AG121" s="364"/>
      <c r="AH121" s="364"/>
      <c r="AI121" s="364"/>
      <c r="AJ121" s="364"/>
      <c r="AK121" s="364"/>
      <c r="AL121" s="364"/>
      <c r="AM121" s="364"/>
      <c r="AN121" s="364"/>
      <c r="AO121" s="364"/>
      <c r="AP121" s="364"/>
      <c r="AQ121" s="364"/>
      <c r="AR121" s="364"/>
      <c r="AS121" s="355"/>
      <c r="AT121" s="355"/>
      <c r="AU121" s="355"/>
      <c r="AW121" s="291" t="s">
        <v>278</v>
      </c>
      <c r="AX121" s="292">
        <v>6.2263631896522842</v>
      </c>
      <c r="AY121" s="321">
        <v>1</v>
      </c>
      <c r="AZ121" s="309">
        <v>6.2263631896522842</v>
      </c>
      <c r="BA121" s="292">
        <f>(((B$92/B$86)^(1/6))-1)*100</f>
        <v>6.7345203750840188</v>
      </c>
      <c r="BB121" s="321">
        <f>AVERAGE(AG$87:AG$92)</f>
        <v>1</v>
      </c>
      <c r="BC121" s="309">
        <f>BB121*BA121</f>
        <v>6.7345203750840188</v>
      </c>
    </row>
    <row r="122" spans="1:55" x14ac:dyDescent="0.25">
      <c r="A122" s="284"/>
      <c r="B122" s="278"/>
      <c r="C122" s="278"/>
      <c r="D122" s="278"/>
      <c r="E122" s="278"/>
      <c r="F122" s="278"/>
      <c r="G122" s="278"/>
      <c r="H122" s="278"/>
      <c r="I122" s="278"/>
      <c r="J122" s="278"/>
      <c r="K122" s="278"/>
      <c r="L122" s="278"/>
      <c r="M122" s="278"/>
      <c r="N122" s="278"/>
      <c r="O122" s="278"/>
      <c r="P122" s="278"/>
      <c r="AF122" s="284"/>
      <c r="AG122" s="365"/>
      <c r="AH122" s="365"/>
      <c r="AI122" s="365"/>
      <c r="AJ122" s="365"/>
      <c r="AK122" s="365"/>
      <c r="AL122" s="365"/>
      <c r="AM122" s="365"/>
      <c r="AN122" s="365"/>
      <c r="AO122" s="365"/>
      <c r="AP122" s="365"/>
      <c r="AQ122" s="365"/>
      <c r="AR122" s="365"/>
      <c r="AS122" s="355"/>
      <c r="AT122" s="351"/>
      <c r="AU122" s="355"/>
      <c r="AW122" s="291" t="s">
        <v>250</v>
      </c>
      <c r="AX122" s="292">
        <v>2.5562589144652703</v>
      </c>
      <c r="AY122" s="321">
        <v>0.13408179858101488</v>
      </c>
      <c r="AZ122" s="293">
        <v>0.34274779289025609</v>
      </c>
      <c r="BA122" s="292">
        <f>(((C$92/C$86)^(1/6))-1)*100</f>
        <v>-5.8946721286783692</v>
      </c>
      <c r="BB122" s="321">
        <f>AVERAGE(AH$87:AH$92)</f>
        <v>4.9175857737953854E-2</v>
      </c>
      <c r="BC122" s="293">
        <f t="shared" ref="BC122:BC132" si="97">BB122*BA122</f>
        <v>-0.28987555801176912</v>
      </c>
    </row>
    <row r="123" spans="1:55" x14ac:dyDescent="0.25">
      <c r="A123" s="284"/>
      <c r="B123" s="278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  <c r="N123" s="278"/>
      <c r="O123" s="278"/>
      <c r="P123" s="278"/>
      <c r="AF123" s="284"/>
      <c r="AG123" s="365"/>
      <c r="AH123" s="365"/>
      <c r="AI123" s="365"/>
      <c r="AJ123" s="365"/>
      <c r="AK123" s="365"/>
      <c r="AL123" s="365"/>
      <c r="AM123" s="365"/>
      <c r="AN123" s="365"/>
      <c r="AO123" s="365"/>
      <c r="AP123" s="365"/>
      <c r="AQ123" s="365"/>
      <c r="AR123" s="365"/>
      <c r="AS123" s="355"/>
      <c r="AT123" s="351"/>
      <c r="AU123" s="355"/>
      <c r="AW123" s="291" t="s">
        <v>251</v>
      </c>
      <c r="AX123" s="292">
        <v>8.0575172709147722</v>
      </c>
      <c r="AY123" s="321">
        <v>0.32995704573966605</v>
      </c>
      <c r="AZ123" s="293">
        <v>2.6586345947073746</v>
      </c>
      <c r="BA123" s="292">
        <f>(((D$92/D$86)^(1/6))-1)*100</f>
        <v>6.2521943823898418</v>
      </c>
      <c r="BB123" s="321">
        <f>AVERAGE(AI$87:AI$92)</f>
        <v>0.40006079669246247</v>
      </c>
      <c r="BC123" s="293">
        <f t="shared" si="97"/>
        <v>2.5012578656950186</v>
      </c>
    </row>
    <row r="124" spans="1:55" x14ac:dyDescent="0.25">
      <c r="A124" s="284"/>
      <c r="B124" s="278"/>
      <c r="C124" s="278"/>
      <c r="D124" s="278"/>
      <c r="E124" s="278"/>
      <c r="F124" s="278"/>
      <c r="G124" s="278"/>
      <c r="H124" s="278"/>
      <c r="I124" s="278"/>
      <c r="J124" s="278"/>
      <c r="K124" s="278"/>
      <c r="L124" s="278"/>
      <c r="M124" s="278"/>
      <c r="N124" s="278"/>
      <c r="O124" s="278"/>
      <c r="P124" s="278"/>
      <c r="AF124" s="284"/>
      <c r="AG124" s="365"/>
      <c r="AH124" s="365"/>
      <c r="AI124" s="365"/>
      <c r="AJ124" s="365"/>
      <c r="AK124" s="365"/>
      <c r="AL124" s="365"/>
      <c r="AM124" s="365"/>
      <c r="AN124" s="365"/>
      <c r="AO124" s="365"/>
      <c r="AP124" s="365"/>
      <c r="AQ124" s="365"/>
      <c r="AR124" s="365"/>
      <c r="AS124" s="355"/>
      <c r="AT124" s="351"/>
      <c r="AU124" s="355"/>
      <c r="AW124" s="313" t="s">
        <v>252</v>
      </c>
      <c r="AX124" s="292">
        <v>7.1737411087261505</v>
      </c>
      <c r="AY124" s="321">
        <v>5.0733356512955526E-2</v>
      </c>
      <c r="AZ124" s="293">
        <v>0.36394796520064865</v>
      </c>
      <c r="BA124" s="292">
        <f>(((E$92/E$86)^(1/6))-1)*100</f>
        <v>2.8379081646311644</v>
      </c>
      <c r="BB124" s="321">
        <f>AVERAGE(AJ$87:AJ$92)</f>
        <v>4.8333333333333332E-2</v>
      </c>
      <c r="BC124" s="293">
        <f t="shared" si="97"/>
        <v>0.13716556129050628</v>
      </c>
    </row>
    <row r="125" spans="1:55" x14ac:dyDescent="0.25">
      <c r="A125" s="284"/>
      <c r="B125" s="278"/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  <c r="N125" s="278"/>
      <c r="O125" s="278"/>
      <c r="P125" s="278"/>
      <c r="AF125" s="284"/>
      <c r="AG125" s="365"/>
      <c r="AH125" s="365"/>
      <c r="AI125" s="365"/>
      <c r="AJ125" s="365"/>
      <c r="AK125" s="365"/>
      <c r="AL125" s="365"/>
      <c r="AM125" s="365"/>
      <c r="AN125" s="365"/>
      <c r="AO125" s="365"/>
      <c r="AP125" s="365"/>
      <c r="AQ125" s="365"/>
      <c r="AR125" s="365"/>
      <c r="AS125" s="355"/>
      <c r="AT125" s="351"/>
      <c r="AU125" s="355"/>
      <c r="AW125" s="313" t="s">
        <v>253</v>
      </c>
      <c r="AX125" s="292">
        <v>12.672125464850371</v>
      </c>
      <c r="AY125" s="321">
        <v>1.5533936055762048E-2</v>
      </c>
      <c r="AZ125" s="293">
        <v>0.19684798666157957</v>
      </c>
      <c r="BA125" s="292">
        <f>(((F$92/F$86)^(1/6))-1)*100</f>
        <v>-4.9103526165137135</v>
      </c>
      <c r="BB125" s="321">
        <f>AVERAGE(AK$87:AK$92)</f>
        <v>1.5029189049526609E-2</v>
      </c>
      <c r="BC125" s="293">
        <f t="shared" si="97"/>
        <v>-7.3798617773422226E-2</v>
      </c>
    </row>
    <row r="126" spans="1:55" x14ac:dyDescent="0.25">
      <c r="A126" s="284"/>
      <c r="B126" s="278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AF126" s="284"/>
      <c r="AG126" s="365"/>
      <c r="AH126" s="365"/>
      <c r="AI126" s="365"/>
      <c r="AJ126" s="365"/>
      <c r="AK126" s="365"/>
      <c r="AL126" s="365"/>
      <c r="AM126" s="365"/>
      <c r="AN126" s="365"/>
      <c r="AO126" s="365"/>
      <c r="AP126" s="365"/>
      <c r="AQ126" s="365"/>
      <c r="AR126" s="365"/>
      <c r="AS126" s="355"/>
      <c r="AT126" s="351"/>
      <c r="AU126" s="355"/>
      <c r="AW126" s="313" t="s">
        <v>254</v>
      </c>
      <c r="AX126" s="292">
        <v>7.1623548622097077</v>
      </c>
      <c r="AY126" s="321">
        <v>4.4471854828075703E-2</v>
      </c>
      <c r="AZ126" s="293">
        <v>0.31852320565935227</v>
      </c>
      <c r="BA126" s="292">
        <f>(((G$92/G$86)^(1/6))-1)*100</f>
        <v>-0.1702672066030364</v>
      </c>
      <c r="BB126" s="321">
        <f>AVERAGE(AL$87:AL$92)</f>
        <v>6.339929219086067E-2</v>
      </c>
      <c r="BC126" s="293">
        <f t="shared" si="97"/>
        <v>-1.0794820381947547E-2</v>
      </c>
    </row>
    <row r="127" spans="1:55" x14ac:dyDescent="0.25">
      <c r="A127" s="284"/>
      <c r="B127" s="278"/>
      <c r="C127" s="278"/>
      <c r="D127" s="278"/>
      <c r="E127" s="278"/>
      <c r="F127" s="278"/>
      <c r="G127" s="278"/>
      <c r="H127" s="278"/>
      <c r="I127" s="278"/>
      <c r="J127" s="278"/>
      <c r="K127" s="278"/>
      <c r="L127" s="278"/>
      <c r="M127" s="278"/>
      <c r="N127" s="278"/>
      <c r="O127" s="278"/>
      <c r="P127" s="278"/>
      <c r="AF127" s="284"/>
      <c r="AG127" s="365"/>
      <c r="AH127" s="365"/>
      <c r="AI127" s="365"/>
      <c r="AJ127" s="365"/>
      <c r="AK127" s="365"/>
      <c r="AL127" s="365"/>
      <c r="AM127" s="365"/>
      <c r="AN127" s="365"/>
      <c r="AO127" s="365"/>
      <c r="AP127" s="365"/>
      <c r="AQ127" s="365"/>
      <c r="AR127" s="365"/>
      <c r="AS127" s="355"/>
      <c r="AT127" s="351"/>
      <c r="AU127" s="355"/>
      <c r="AW127" s="313" t="s">
        <v>255</v>
      </c>
      <c r="AX127" s="292">
        <v>8.1351452957177059</v>
      </c>
      <c r="AY127" s="321">
        <v>0.21921789834287278</v>
      </c>
      <c r="AZ127" s="293">
        <v>1.7833694544411438</v>
      </c>
      <c r="BA127" s="292">
        <f>(((H$92/H$86)^(1/6))-1)*100</f>
        <v>8.8451123724980096</v>
      </c>
      <c r="BB127" s="321">
        <f>AVERAGE(AM$87:AM$92)</f>
        <v>0.27329898211874193</v>
      </c>
      <c r="BC127" s="293">
        <f t="shared" si="97"/>
        <v>2.4173602081295966</v>
      </c>
    </row>
    <row r="128" spans="1:55" x14ac:dyDescent="0.25">
      <c r="A128" s="366"/>
      <c r="AF128" s="284"/>
      <c r="AG128" s="365"/>
      <c r="AH128" s="365"/>
      <c r="AI128" s="365"/>
      <c r="AJ128" s="365"/>
      <c r="AK128" s="365"/>
      <c r="AL128" s="365"/>
      <c r="AM128" s="365"/>
      <c r="AN128" s="365"/>
      <c r="AO128" s="365"/>
      <c r="AP128" s="365"/>
      <c r="AQ128" s="365"/>
      <c r="AR128" s="365"/>
      <c r="AS128" s="355"/>
      <c r="AT128" s="351"/>
      <c r="AU128" s="355"/>
      <c r="AW128" s="291" t="s">
        <v>256</v>
      </c>
      <c r="AX128" s="292">
        <v>6.0234308459764074</v>
      </c>
      <c r="AY128" s="321">
        <v>0.53596115567931912</v>
      </c>
      <c r="AZ128" s="293">
        <v>3.2283249573639741</v>
      </c>
      <c r="BA128" s="292">
        <f>(((I$92/I$86)^(1/6))-1)*100</f>
        <v>6.6263717505632203</v>
      </c>
      <c r="BB128" s="321">
        <f>AVERAGE(AN$87:AN$92)</f>
        <v>0.52262065494606869</v>
      </c>
      <c r="BC128" s="293">
        <f t="shared" si="97"/>
        <v>3.463078744195478</v>
      </c>
    </row>
    <row r="129" spans="1:55" x14ac:dyDescent="0.25">
      <c r="A129" s="366"/>
      <c r="AF129" s="284"/>
      <c r="AG129" s="365"/>
      <c r="AH129" s="365"/>
      <c r="AI129" s="365"/>
      <c r="AJ129" s="365"/>
      <c r="AK129" s="365"/>
      <c r="AL129" s="365"/>
      <c r="AM129" s="365"/>
      <c r="AN129" s="365"/>
      <c r="AO129" s="365"/>
      <c r="AP129" s="365"/>
      <c r="AQ129" s="365"/>
      <c r="AR129" s="365"/>
      <c r="AS129" s="355"/>
      <c r="AT129" s="351"/>
      <c r="AU129" s="355"/>
      <c r="AW129" s="313" t="s">
        <v>257</v>
      </c>
      <c r="AX129" s="292">
        <v>6.3011817601779985</v>
      </c>
      <c r="AY129" s="321">
        <v>0.317225630393356</v>
      </c>
      <c r="AZ129" s="293">
        <v>1.9988963560955821</v>
      </c>
      <c r="BA129" s="292">
        <f>(((J$92/J$86)^(1/6))-1)*100</f>
        <v>1.3335691233795632</v>
      </c>
      <c r="BB129" s="321">
        <f>AVERAGE(AO$87:AO$92)</f>
        <v>0.20869414757542701</v>
      </c>
      <c r="BC129" s="293">
        <f t="shared" si="97"/>
        <v>0.27830807143660741</v>
      </c>
    </row>
    <row r="130" spans="1:55" x14ac:dyDescent="0.25">
      <c r="A130" s="366"/>
      <c r="AF130" s="284"/>
      <c r="AG130" s="365"/>
      <c r="AH130" s="365"/>
      <c r="AI130" s="365"/>
      <c r="AJ130" s="365"/>
      <c r="AK130" s="365"/>
      <c r="AL130" s="365"/>
      <c r="AM130" s="365"/>
      <c r="AN130" s="365"/>
      <c r="AO130" s="365"/>
      <c r="AP130" s="365"/>
      <c r="AQ130" s="365"/>
      <c r="AR130" s="365"/>
      <c r="AS130" s="355"/>
      <c r="AT130" s="351"/>
      <c r="AU130" s="355"/>
      <c r="AW130" s="313" t="s">
        <v>258</v>
      </c>
      <c r="AX130" s="292">
        <v>6.3921182556421208</v>
      </c>
      <c r="AY130" s="321">
        <v>3.093630077278722E-2</v>
      </c>
      <c r="AZ130" s="293">
        <v>0.19774849293176863</v>
      </c>
      <c r="BA130" s="292">
        <f>(((K$92/K$86)^(1/6))-1)*100</f>
        <v>8.8471916943063214</v>
      </c>
      <c r="BB130" s="321">
        <f>AVERAGE(AP$87:AP$92)</f>
        <v>4.6531103626346444E-2</v>
      </c>
      <c r="BC130" s="293">
        <f t="shared" si="97"/>
        <v>0.411669593529919</v>
      </c>
    </row>
    <row r="131" spans="1:55" x14ac:dyDescent="0.25">
      <c r="A131" s="366"/>
      <c r="AF131" s="284"/>
      <c r="AG131" s="365"/>
      <c r="AH131" s="365"/>
      <c r="AI131" s="365"/>
      <c r="AJ131" s="365"/>
      <c r="AK131" s="365"/>
      <c r="AL131" s="365"/>
      <c r="AM131" s="365"/>
      <c r="AN131" s="365"/>
      <c r="AO131" s="365"/>
      <c r="AP131" s="365"/>
      <c r="AQ131" s="365"/>
      <c r="AR131" s="365"/>
      <c r="AS131" s="355"/>
      <c r="AT131" s="351"/>
      <c r="AU131" s="355"/>
      <c r="AW131" s="313" t="s">
        <v>259</v>
      </c>
      <c r="AX131" s="292">
        <v>5.5070816057397387</v>
      </c>
      <c r="AY131" s="321">
        <v>0.18779922451317588</v>
      </c>
      <c r="AZ131" s="293">
        <v>1.0342256548886983</v>
      </c>
      <c r="BA131" s="292">
        <f>(((L$92/L$86)^(1/6))-1)*100</f>
        <v>11.221301827748032</v>
      </c>
      <c r="BB131" s="321">
        <f>AVERAGE(AQ$87:AQ$92)</f>
        <v>0.26739540374429527</v>
      </c>
      <c r="BC131" s="293">
        <f t="shared" si="97"/>
        <v>3.0005245327672836</v>
      </c>
    </row>
    <row r="132" spans="1:55" x14ac:dyDescent="0.25">
      <c r="A132" s="366"/>
      <c r="AF132" s="284"/>
      <c r="AG132" s="365"/>
      <c r="AH132" s="365"/>
      <c r="AI132" s="365"/>
      <c r="AJ132" s="365"/>
      <c r="AK132" s="365"/>
      <c r="AL132" s="365"/>
      <c r="AM132" s="365"/>
      <c r="AN132" s="365"/>
      <c r="AO132" s="365"/>
      <c r="AP132" s="365"/>
      <c r="AQ132" s="365"/>
      <c r="AR132" s="365"/>
      <c r="AS132" s="355"/>
      <c r="AT132" s="351"/>
      <c r="AU132" s="355"/>
      <c r="AW132" s="315" t="s">
        <v>131</v>
      </c>
      <c r="AX132" s="318" t="s">
        <v>2</v>
      </c>
      <c r="AY132" s="318" t="s">
        <v>2</v>
      </c>
      <c r="AZ132" s="318" t="s">
        <v>2</v>
      </c>
      <c r="BA132" s="316">
        <f>(((M$92/M$90)^(1/6))-1)*100</f>
        <v>1.5426893349013371</v>
      </c>
      <c r="BB132" s="369">
        <f>AVERAGE(AR$87:AR$92)</f>
        <v>2.814269062713233E-2</v>
      </c>
      <c r="BC132" s="317">
        <f t="shared" si="97"/>
        <v>4.3415428685904867E-2</v>
      </c>
    </row>
    <row r="133" spans="1:55" x14ac:dyDescent="0.25">
      <c r="A133" s="366"/>
      <c r="AF133" s="284"/>
      <c r="AG133" s="365"/>
      <c r="AH133" s="365"/>
      <c r="AI133" s="365"/>
      <c r="AJ133" s="365"/>
      <c r="AK133" s="365"/>
      <c r="AL133" s="365"/>
      <c r="AM133" s="365"/>
      <c r="AN133" s="365"/>
      <c r="AO133" s="365"/>
      <c r="AP133" s="365"/>
      <c r="AQ133" s="365"/>
      <c r="AR133" s="365"/>
      <c r="AS133" s="355"/>
      <c r="AT133" s="351"/>
      <c r="AU133" s="355"/>
      <c r="AW133" s="278"/>
      <c r="AX133" s="309"/>
      <c r="AY133" s="319">
        <f>AY122+AY123+AY128</f>
        <v>1</v>
      </c>
      <c r="AZ133" s="319">
        <f>AZ122+AZ123+AZ128</f>
        <v>6.2297073449616054</v>
      </c>
      <c r="BA133" s="338"/>
      <c r="BB133" s="319">
        <f>BB122+BB123+BB128</f>
        <v>0.97185730937648507</v>
      </c>
      <c r="BC133" s="319">
        <f>BC122+BC123+BC128+BC132</f>
        <v>5.7178764805646329</v>
      </c>
    </row>
    <row r="134" spans="1:55" x14ac:dyDescent="0.25">
      <c r="A134" s="366"/>
      <c r="AF134" s="284"/>
      <c r="AG134" s="365"/>
      <c r="AH134" s="365"/>
      <c r="AI134" s="365"/>
      <c r="AJ134" s="365"/>
      <c r="AK134" s="365"/>
      <c r="AL134" s="365"/>
      <c r="AM134" s="365"/>
      <c r="AN134" s="365"/>
      <c r="AO134" s="365"/>
      <c r="AP134" s="365"/>
      <c r="AQ134" s="365"/>
      <c r="AR134" s="365"/>
      <c r="AS134" s="355"/>
      <c r="AT134" s="351"/>
      <c r="AU134" s="355"/>
    </row>
    <row r="135" spans="1:55" x14ac:dyDescent="0.25">
      <c r="A135" s="366"/>
      <c r="AF135" s="284"/>
      <c r="AG135" s="365"/>
      <c r="AH135" s="365"/>
      <c r="AI135" s="365"/>
      <c r="AJ135" s="365"/>
      <c r="AK135" s="365"/>
      <c r="AL135" s="365"/>
      <c r="AM135" s="365"/>
      <c r="AN135" s="365"/>
      <c r="AO135" s="365"/>
      <c r="AP135" s="365"/>
      <c r="AQ135" s="365"/>
      <c r="AR135" s="365"/>
      <c r="AS135" s="355"/>
      <c r="AT135" s="351"/>
      <c r="AU135" s="355"/>
      <c r="AW135" s="276"/>
      <c r="AX135" s="276"/>
      <c r="AY135" s="276"/>
      <c r="AZ135" s="276"/>
      <c r="BA135" s="276"/>
      <c r="BB135" s="276"/>
      <c r="BC135" s="276"/>
    </row>
    <row r="136" spans="1:55" x14ac:dyDescent="0.25">
      <c r="A136" s="366"/>
      <c r="AF136" s="284"/>
      <c r="AG136" s="365"/>
      <c r="AH136" s="365"/>
      <c r="AI136" s="365"/>
      <c r="AJ136" s="365"/>
      <c r="AK136" s="365"/>
      <c r="AL136" s="365"/>
      <c r="AM136" s="365"/>
      <c r="AN136" s="365"/>
      <c r="AO136" s="365"/>
      <c r="AP136" s="365"/>
      <c r="AQ136" s="365"/>
      <c r="AR136" s="365"/>
      <c r="AS136" s="355"/>
      <c r="AT136" s="351"/>
      <c r="AU136" s="355"/>
      <c r="AW136" s="438" t="s">
        <v>263</v>
      </c>
      <c r="AX136" s="436" t="s">
        <v>300</v>
      </c>
      <c r="AY136" s="436"/>
      <c r="AZ136" s="436"/>
      <c r="BA136" s="436" t="s">
        <v>301</v>
      </c>
      <c r="BB136" s="436"/>
      <c r="BC136" s="436"/>
    </row>
    <row r="137" spans="1:55" x14ac:dyDescent="0.25">
      <c r="A137" s="366"/>
      <c r="AF137" s="284"/>
      <c r="AG137" s="365"/>
      <c r="AH137" s="365"/>
      <c r="AI137" s="365"/>
      <c r="AJ137" s="365"/>
      <c r="AK137" s="365"/>
      <c r="AL137" s="365"/>
      <c r="AM137" s="365"/>
      <c r="AN137" s="365"/>
      <c r="AO137" s="365"/>
      <c r="AP137" s="365"/>
      <c r="AQ137" s="365"/>
      <c r="AR137" s="365"/>
      <c r="AS137" s="355"/>
      <c r="AT137" s="351"/>
      <c r="AU137" s="355"/>
      <c r="AW137" s="434"/>
      <c r="AX137" s="282" t="s">
        <v>275</v>
      </c>
      <c r="AY137" s="282" t="s">
        <v>276</v>
      </c>
      <c r="AZ137" s="282" t="s">
        <v>277</v>
      </c>
      <c r="BA137" s="282" t="s">
        <v>275</v>
      </c>
      <c r="BB137" s="282" t="s">
        <v>276</v>
      </c>
      <c r="BC137" s="282" t="s">
        <v>277</v>
      </c>
    </row>
    <row r="138" spans="1:55" x14ac:dyDescent="0.25">
      <c r="A138" s="366"/>
      <c r="AF138" s="284"/>
      <c r="AG138" s="365"/>
      <c r="AH138" s="365"/>
      <c r="AI138" s="365"/>
      <c r="AJ138" s="365"/>
      <c r="AK138" s="365"/>
      <c r="AL138" s="365"/>
      <c r="AM138" s="365"/>
      <c r="AN138" s="365"/>
      <c r="AO138" s="365"/>
      <c r="AP138" s="365"/>
      <c r="AQ138" s="365"/>
      <c r="AR138" s="365"/>
      <c r="AS138" s="355"/>
      <c r="AT138" s="351"/>
      <c r="AU138" s="355"/>
      <c r="AW138" s="291" t="s">
        <v>278</v>
      </c>
      <c r="AX138" s="292">
        <v>5.9525877995607379</v>
      </c>
      <c r="AY138" s="321">
        <v>1</v>
      </c>
      <c r="AZ138" s="309">
        <v>5.9525877995607379</v>
      </c>
      <c r="BA138" s="292">
        <f>(((B$92/B$86)^(1/6))-1)*100</f>
        <v>6.7345203750840188</v>
      </c>
      <c r="BB138" s="321">
        <f>AVERAGE(AG$87:AG$92)</f>
        <v>1</v>
      </c>
      <c r="BC138" s="309">
        <f>BB138*BA138</f>
        <v>6.7345203750840188</v>
      </c>
    </row>
    <row r="139" spans="1:55" x14ac:dyDescent="0.25">
      <c r="A139" s="366"/>
      <c r="AF139" s="284"/>
      <c r="AG139" s="365"/>
      <c r="AH139" s="365"/>
      <c r="AI139" s="365"/>
      <c r="AJ139" s="365"/>
      <c r="AK139" s="365"/>
      <c r="AL139" s="365"/>
      <c r="AM139" s="365"/>
      <c r="AN139" s="365"/>
      <c r="AO139" s="365"/>
      <c r="AP139" s="365"/>
      <c r="AQ139" s="365"/>
      <c r="AR139" s="365"/>
      <c r="AS139" s="355"/>
      <c r="AT139" s="351"/>
      <c r="AU139" s="355"/>
      <c r="AW139" s="291" t="s">
        <v>250</v>
      </c>
      <c r="AX139" s="292">
        <v>2.5562589144652703</v>
      </c>
      <c r="AY139" s="321">
        <v>8.8333333333333333E-2</v>
      </c>
      <c r="AZ139" s="293">
        <v>0.22580287077776554</v>
      </c>
      <c r="BA139" s="292">
        <f>(((C$92/C$86)^(1/6))-1)*100</f>
        <v>-5.8946721286783692</v>
      </c>
      <c r="BB139" s="321">
        <f>AVERAGE(AH$87:AH$92)</f>
        <v>4.9175857737953854E-2</v>
      </c>
      <c r="BC139" s="293">
        <f t="shared" ref="BC139:BC148" si="98">BB139*BA139</f>
        <v>-0.28987555801176912</v>
      </c>
    </row>
    <row r="140" spans="1:55" x14ac:dyDescent="0.25">
      <c r="A140" s="366"/>
      <c r="AF140" s="284"/>
      <c r="AG140" s="365"/>
      <c r="AH140" s="365"/>
      <c r="AI140" s="365"/>
      <c r="AJ140" s="365"/>
      <c r="AK140" s="365"/>
      <c r="AL140" s="365"/>
      <c r="AM140" s="365"/>
      <c r="AN140" s="365"/>
      <c r="AO140" s="365"/>
      <c r="AP140" s="365"/>
      <c r="AQ140" s="365"/>
      <c r="AR140" s="365"/>
      <c r="AS140" s="355"/>
      <c r="AT140" s="351"/>
      <c r="AU140" s="355"/>
      <c r="AW140" s="291" t="s">
        <v>251</v>
      </c>
      <c r="AX140" s="292">
        <v>8.0575172709147722</v>
      </c>
      <c r="AY140" s="321">
        <v>0.375</v>
      </c>
      <c r="AZ140" s="293">
        <v>3.0215689765930396</v>
      </c>
      <c r="BA140" s="292">
        <f>(((D$92/D$86)^(1/6))-1)*100</f>
        <v>6.2521943823898418</v>
      </c>
      <c r="BB140" s="321">
        <f>AVERAGE(AI$87:AI$92)</f>
        <v>0.40006079669246247</v>
      </c>
      <c r="BC140" s="293">
        <f t="shared" si="98"/>
        <v>2.5012578656950186</v>
      </c>
    </row>
    <row r="141" spans="1:55" x14ac:dyDescent="0.25">
      <c r="A141" s="366"/>
      <c r="AF141" s="284"/>
      <c r="AG141" s="365"/>
      <c r="AH141" s="365"/>
      <c r="AI141" s="365"/>
      <c r="AJ141" s="365"/>
      <c r="AK141" s="365"/>
      <c r="AL141" s="365"/>
      <c r="AM141" s="365"/>
      <c r="AN141" s="365"/>
      <c r="AO141" s="365"/>
      <c r="AP141" s="365"/>
      <c r="AQ141" s="365"/>
      <c r="AR141" s="365"/>
      <c r="AS141" s="355"/>
      <c r="AT141" s="351"/>
      <c r="AU141" s="355"/>
      <c r="AW141" s="313" t="s">
        <v>252</v>
      </c>
      <c r="AX141" s="292">
        <v>7.1737411087261505</v>
      </c>
      <c r="AY141" s="321">
        <v>5.0333333333333334E-2</v>
      </c>
      <c r="AZ141" s="293">
        <v>0.36107830247254957</v>
      </c>
      <c r="BA141" s="292">
        <f>(((E$92/E$86)^(1/6))-1)*100</f>
        <v>2.8379081646311644</v>
      </c>
      <c r="BB141" s="321">
        <f>AVERAGE(AJ$87:AJ$92)</f>
        <v>4.8333333333333332E-2</v>
      </c>
      <c r="BC141" s="293">
        <f t="shared" si="98"/>
        <v>0.13716556129050628</v>
      </c>
    </row>
    <row r="142" spans="1:55" x14ac:dyDescent="0.25">
      <c r="A142" s="366"/>
      <c r="AF142" s="284"/>
      <c r="AG142" s="365"/>
      <c r="AH142" s="365"/>
      <c r="AI142" s="365"/>
      <c r="AJ142" s="365"/>
      <c r="AK142" s="365"/>
      <c r="AL142" s="365"/>
      <c r="AM142" s="365"/>
      <c r="AN142" s="365"/>
      <c r="AO142" s="365"/>
      <c r="AP142" s="365"/>
      <c r="AQ142" s="365"/>
      <c r="AR142" s="365"/>
      <c r="AS142" s="355"/>
      <c r="AT142" s="351"/>
      <c r="AU142" s="355"/>
      <c r="AW142" s="313" t="s">
        <v>253</v>
      </c>
      <c r="AX142" s="292">
        <v>12.672125464850371</v>
      </c>
      <c r="AY142" s="321">
        <v>1.64177347254626E-2</v>
      </c>
      <c r="AZ142" s="293">
        <v>0.20804759428969283</v>
      </c>
      <c r="BA142" s="292">
        <f>(((F$92/F$86)^(1/6))-1)*100</f>
        <v>-4.9103526165137135</v>
      </c>
      <c r="BB142" s="321">
        <f>AVERAGE(AK$87:AK$92)</f>
        <v>1.5029189049526609E-2</v>
      </c>
      <c r="BC142" s="293">
        <f t="shared" si="98"/>
        <v>-7.3798617773422226E-2</v>
      </c>
    </row>
    <row r="143" spans="1:55" x14ac:dyDescent="0.25">
      <c r="A143" s="366"/>
      <c r="AF143" s="284"/>
      <c r="AG143" s="365"/>
      <c r="AH143" s="365"/>
      <c r="AI143" s="365"/>
      <c r="AJ143" s="365"/>
      <c r="AK143" s="365"/>
      <c r="AL143" s="365"/>
      <c r="AM143" s="365"/>
      <c r="AN143" s="365"/>
      <c r="AO143" s="365"/>
      <c r="AP143" s="365"/>
      <c r="AQ143" s="365"/>
      <c r="AR143" s="365"/>
      <c r="AS143" s="355"/>
      <c r="AT143" s="351"/>
      <c r="AU143" s="355"/>
      <c r="AW143" s="313" t="s">
        <v>254</v>
      </c>
      <c r="AX143" s="292">
        <v>7.1623548622097077</v>
      </c>
      <c r="AY143" s="321">
        <v>6.8333333333333343E-2</v>
      </c>
      <c r="AZ143" s="293">
        <v>0.48942758225099675</v>
      </c>
      <c r="BA143" s="292">
        <f>(((G$92/G$86)^(1/6))-1)*100</f>
        <v>-0.1702672066030364</v>
      </c>
      <c r="BB143" s="321">
        <f>AVERAGE(AL$87:AL$92)</f>
        <v>6.339929219086067E-2</v>
      </c>
      <c r="BC143" s="293">
        <f t="shared" si="98"/>
        <v>-1.0794820381947547E-2</v>
      </c>
    </row>
    <row r="144" spans="1:55" x14ac:dyDescent="0.25">
      <c r="A144" s="366"/>
      <c r="AF144" s="284"/>
      <c r="AG144" s="365"/>
      <c r="AH144" s="365"/>
      <c r="AI144" s="365"/>
      <c r="AJ144" s="365"/>
      <c r="AK144" s="365"/>
      <c r="AL144" s="365"/>
      <c r="AM144" s="365"/>
      <c r="AN144" s="365"/>
      <c r="AO144" s="365"/>
      <c r="AP144" s="365"/>
      <c r="AQ144" s="365"/>
      <c r="AR144" s="365"/>
      <c r="AS144" s="355"/>
      <c r="AT144" s="351"/>
      <c r="AU144" s="355"/>
      <c r="AW144" s="313" t="s">
        <v>255</v>
      </c>
      <c r="AX144" s="292">
        <v>8.1351452957177059</v>
      </c>
      <c r="AY144" s="321">
        <v>0.23991559860787073</v>
      </c>
      <c r="AZ144" s="293">
        <v>1.9517482533841171</v>
      </c>
      <c r="BA144" s="292">
        <f>(((H$92/H$86)^(1/6))-1)*100</f>
        <v>8.8451123724980096</v>
      </c>
      <c r="BB144" s="321">
        <f>AVERAGE(AM$87:AM$92)</f>
        <v>0.27329898211874193</v>
      </c>
      <c r="BC144" s="293">
        <f t="shared" si="98"/>
        <v>2.4173602081295966</v>
      </c>
    </row>
    <row r="145" spans="1:55" x14ac:dyDescent="0.25">
      <c r="A145" s="366"/>
      <c r="AF145" s="284"/>
      <c r="AG145" s="365"/>
      <c r="AH145" s="365"/>
      <c r="AI145" s="365"/>
      <c r="AJ145" s="365"/>
      <c r="AK145" s="365"/>
      <c r="AL145" s="365"/>
      <c r="AM145" s="365"/>
      <c r="AN145" s="365"/>
      <c r="AO145" s="365"/>
      <c r="AP145" s="365"/>
      <c r="AQ145" s="365"/>
      <c r="AR145" s="365"/>
      <c r="AS145" s="355"/>
      <c r="AT145" s="351"/>
      <c r="AU145" s="355"/>
      <c r="AW145" s="291" t="s">
        <v>256</v>
      </c>
      <c r="AX145" s="292">
        <v>19.446468820208572</v>
      </c>
      <c r="AY145" s="321">
        <v>0.53666666666666674</v>
      </c>
      <c r="AZ145" s="293">
        <v>10.436271600178602</v>
      </c>
      <c r="BA145" s="292">
        <f>(((I$92/I$86)^(1/6))-1)*100</f>
        <v>6.6263717505632203</v>
      </c>
      <c r="BB145" s="321">
        <f>AVERAGE(AN$87:AN$92)</f>
        <v>0.52262065494606869</v>
      </c>
      <c r="BC145" s="293">
        <f t="shared" si="98"/>
        <v>3.463078744195478</v>
      </c>
    </row>
    <row r="146" spans="1:55" x14ac:dyDescent="0.25">
      <c r="A146" s="366"/>
      <c r="AF146" s="284"/>
      <c r="AG146" s="365"/>
      <c r="AH146" s="365"/>
      <c r="AI146" s="365"/>
      <c r="AJ146" s="365"/>
      <c r="AK146" s="365"/>
      <c r="AL146" s="365"/>
      <c r="AM146" s="365"/>
      <c r="AN146" s="365"/>
      <c r="AO146" s="365"/>
      <c r="AP146" s="365"/>
      <c r="AQ146" s="365"/>
      <c r="AR146" s="365"/>
      <c r="AS146" s="355"/>
      <c r="AT146" s="351"/>
      <c r="AU146" s="355"/>
      <c r="AW146" s="313" t="s">
        <v>257</v>
      </c>
      <c r="AX146" s="292">
        <v>6.3011817601779985</v>
      </c>
      <c r="AY146" s="321">
        <v>0.28178109650485361</v>
      </c>
      <c r="AZ146" s="293">
        <v>1.7755539056593399</v>
      </c>
      <c r="BA146" s="292">
        <f>(((J$92/J$86)^(1/6))-1)*100</f>
        <v>1.3335691233795632</v>
      </c>
      <c r="BB146" s="321">
        <f>AVERAGE(AO$87:AO$92)</f>
        <v>0.20869414757542701</v>
      </c>
      <c r="BC146" s="293">
        <f t="shared" si="98"/>
        <v>0.27830807143660741</v>
      </c>
    </row>
    <row r="147" spans="1:55" x14ac:dyDescent="0.25">
      <c r="A147" s="366"/>
      <c r="AF147" s="284"/>
      <c r="AG147" s="365"/>
      <c r="AH147" s="365"/>
      <c r="AI147" s="365"/>
      <c r="AJ147" s="365"/>
      <c r="AK147" s="365"/>
      <c r="AL147" s="365"/>
      <c r="AM147" s="365"/>
      <c r="AN147" s="365"/>
      <c r="AO147" s="365"/>
      <c r="AP147" s="365"/>
      <c r="AQ147" s="365"/>
      <c r="AR147" s="365"/>
      <c r="AS147" s="355"/>
      <c r="AT147" s="351"/>
      <c r="AU147" s="355"/>
      <c r="AW147" s="313" t="s">
        <v>258</v>
      </c>
      <c r="AX147" s="292">
        <v>6.3921182556421208</v>
      </c>
      <c r="AY147" s="321">
        <v>3.7622946818211239E-2</v>
      </c>
      <c r="AZ147" s="293">
        <v>0.24049032518774072</v>
      </c>
      <c r="BA147" s="292">
        <f>(((K$92/K$86)^(1/6))-1)*100</f>
        <v>8.8471916943063214</v>
      </c>
      <c r="BB147" s="321">
        <f>AVERAGE(AP$87:AP$92)</f>
        <v>4.6531103626346444E-2</v>
      </c>
      <c r="BC147" s="293">
        <f t="shared" si="98"/>
        <v>0.411669593529919</v>
      </c>
    </row>
    <row r="148" spans="1:55" x14ac:dyDescent="0.25">
      <c r="A148" s="366"/>
      <c r="AF148" s="284"/>
      <c r="AG148" s="365"/>
      <c r="AH148" s="365"/>
      <c r="AI148" s="365"/>
      <c r="AJ148" s="365"/>
      <c r="AK148" s="365"/>
      <c r="AL148" s="365"/>
      <c r="AM148" s="365"/>
      <c r="AN148" s="365"/>
      <c r="AO148" s="365"/>
      <c r="AP148" s="365"/>
      <c r="AQ148" s="365"/>
      <c r="AR148" s="365"/>
      <c r="AS148" s="355"/>
      <c r="AT148" s="351"/>
      <c r="AU148" s="355"/>
      <c r="AW148" s="313" t="s">
        <v>259</v>
      </c>
      <c r="AX148" s="292">
        <v>5.5070816057397387</v>
      </c>
      <c r="AY148" s="321">
        <v>0.21726262334360183</v>
      </c>
      <c r="AZ148" s="293">
        <v>1.1964829966303108</v>
      </c>
      <c r="BA148" s="292">
        <f>(((L$92/L$86)^(1/6))-1)*100</f>
        <v>11.221301827748032</v>
      </c>
      <c r="BB148" s="321">
        <f>AVERAGE(AQ$87:AQ$92)</f>
        <v>0.26739540374429527</v>
      </c>
      <c r="BC148" s="293">
        <f t="shared" si="98"/>
        <v>3.0005245327672836</v>
      </c>
    </row>
    <row r="149" spans="1:55" x14ac:dyDescent="0.25">
      <c r="A149" s="366"/>
      <c r="AF149" s="284"/>
      <c r="AG149" s="365"/>
      <c r="AH149" s="365"/>
      <c r="AI149" s="365"/>
      <c r="AJ149" s="365"/>
      <c r="AK149" s="365"/>
      <c r="AL149" s="365"/>
      <c r="AM149" s="365"/>
      <c r="AN149" s="365"/>
      <c r="AO149" s="365"/>
      <c r="AP149" s="365"/>
      <c r="AQ149" s="365"/>
      <c r="AR149" s="365"/>
      <c r="AS149" s="355"/>
      <c r="AT149" s="351"/>
      <c r="AU149" s="355"/>
      <c r="AW149" s="315" t="s">
        <v>131</v>
      </c>
      <c r="AX149" s="318" t="s">
        <v>2</v>
      </c>
      <c r="AY149" s="318" t="s">
        <v>2</v>
      </c>
      <c r="AZ149" s="318" t="s">
        <v>2</v>
      </c>
      <c r="BA149" s="318" t="s">
        <v>2</v>
      </c>
      <c r="BB149" s="318" t="s">
        <v>2</v>
      </c>
      <c r="BC149" s="318" t="s">
        <v>2</v>
      </c>
    </row>
    <row r="150" spans="1:55" x14ac:dyDescent="0.25">
      <c r="A150" s="366"/>
      <c r="AF150" s="284"/>
      <c r="AG150" s="365"/>
      <c r="AH150" s="365"/>
      <c r="AI150" s="365"/>
      <c r="AJ150" s="365"/>
      <c r="AK150" s="365"/>
      <c r="AL150" s="365"/>
      <c r="AM150" s="365"/>
      <c r="AN150" s="365"/>
      <c r="AO150" s="365"/>
      <c r="AP150" s="365"/>
      <c r="AQ150" s="365"/>
      <c r="AR150" s="365"/>
      <c r="AS150" s="355"/>
      <c r="AT150" s="351"/>
      <c r="AU150" s="355"/>
      <c r="AW150" s="278"/>
      <c r="AX150" s="309"/>
      <c r="AY150" s="319">
        <f>AY139+AY140+AY145</f>
        <v>1</v>
      </c>
      <c r="AZ150" s="319">
        <f>AZ139+AZ140+AZ145</f>
        <v>13.683643447549407</v>
      </c>
      <c r="BA150" s="338"/>
      <c r="BB150" s="319">
        <f>BB139+BB140+BB145</f>
        <v>0.97185730937648507</v>
      </c>
      <c r="BC150" s="319">
        <f>BC139+BC140+BC145</f>
        <v>5.674461051878728</v>
      </c>
    </row>
    <row r="151" spans="1:55" x14ac:dyDescent="0.25">
      <c r="A151" s="366"/>
      <c r="AF151" s="284"/>
      <c r="AG151" s="365"/>
      <c r="AH151" s="365"/>
      <c r="AI151" s="365"/>
      <c r="AJ151" s="365"/>
      <c r="AK151" s="365"/>
      <c r="AL151" s="365"/>
      <c r="AM151" s="365"/>
      <c r="AN151" s="365"/>
      <c r="AO151" s="365"/>
      <c r="AP151" s="365"/>
      <c r="AQ151" s="365"/>
      <c r="AR151" s="365"/>
      <c r="AS151" s="355"/>
      <c r="AT151" s="351"/>
      <c r="AU151" s="355"/>
    </row>
    <row r="152" spans="1:55" x14ac:dyDescent="0.25">
      <c r="A152" s="366"/>
      <c r="AF152" s="284"/>
      <c r="AG152" s="365"/>
      <c r="AH152" s="365"/>
      <c r="AI152" s="365"/>
      <c r="AJ152" s="365"/>
      <c r="AK152" s="365"/>
      <c r="AL152" s="365"/>
      <c r="AM152" s="365"/>
      <c r="AN152" s="365"/>
      <c r="AO152" s="365"/>
      <c r="AP152" s="365"/>
      <c r="AQ152" s="365"/>
      <c r="AR152" s="365"/>
      <c r="AS152" s="355"/>
      <c r="AT152" s="351"/>
      <c r="AU152" s="355"/>
    </row>
    <row r="153" spans="1:55" x14ac:dyDescent="0.25">
      <c r="A153" s="366"/>
      <c r="AW153" s="438" t="s">
        <v>263</v>
      </c>
      <c r="AX153" s="436" t="s">
        <v>301</v>
      </c>
      <c r="AY153" s="436"/>
      <c r="AZ153" s="436"/>
      <c r="BA153" s="436" t="s">
        <v>302</v>
      </c>
      <c r="BB153" s="436"/>
      <c r="BC153" s="436"/>
    </row>
    <row r="154" spans="1:55" x14ac:dyDescent="0.25">
      <c r="A154" s="366"/>
      <c r="AW154" s="434"/>
      <c r="AX154" s="282" t="s">
        <v>275</v>
      </c>
      <c r="AY154" s="282" t="s">
        <v>276</v>
      </c>
      <c r="AZ154" s="282" t="s">
        <v>277</v>
      </c>
      <c r="BA154" s="282" t="s">
        <v>275</v>
      </c>
      <c r="BB154" s="282" t="s">
        <v>276</v>
      </c>
      <c r="BC154" s="282" t="s">
        <v>277</v>
      </c>
    </row>
    <row r="155" spans="1:55" x14ac:dyDescent="0.25">
      <c r="A155" s="366"/>
      <c r="AW155" s="291" t="s">
        <v>278</v>
      </c>
      <c r="AX155" s="292">
        <v>6.7345203750840188</v>
      </c>
      <c r="AY155" s="321">
        <v>1</v>
      </c>
      <c r="AZ155" s="309">
        <v>6.7345203750840188</v>
      </c>
      <c r="BA155" s="292">
        <f>(((B$98/B$92)^(1/6))-1)*100</f>
        <v>-2.2718386453213224E-2</v>
      </c>
      <c r="BB155" s="321">
        <f>AVERAGE(AG$93:AG$98)</f>
        <v>1</v>
      </c>
      <c r="BC155" s="309">
        <f>BB155*BA155</f>
        <v>-2.2718386453213224E-2</v>
      </c>
    </row>
    <row r="156" spans="1:55" x14ac:dyDescent="0.25">
      <c r="A156" s="366"/>
      <c r="AW156" s="291" t="s">
        <v>250</v>
      </c>
      <c r="AX156" s="292">
        <v>-5.8946721286783692</v>
      </c>
      <c r="AY156" s="321">
        <v>4.9175857737953854E-2</v>
      </c>
      <c r="AZ156" s="293">
        <v>-0.28987555801176912</v>
      </c>
      <c r="BA156" s="292">
        <f>(((C$98/C$92)^(1/6))-1)*100</f>
        <v>0.50207114121723073</v>
      </c>
      <c r="BB156" s="321">
        <f>AVERAGE(AH$93:AH$98)</f>
        <v>3.9962907787515767E-2</v>
      </c>
      <c r="BC156" s="293">
        <f t="shared" ref="BC156:BC166" si="99">BB156*BA156</f>
        <v>2.0064222719236999E-2</v>
      </c>
    </row>
    <row r="157" spans="1:55" x14ac:dyDescent="0.25">
      <c r="A157" s="366"/>
      <c r="AW157" s="291" t="s">
        <v>251</v>
      </c>
      <c r="AX157" s="292">
        <v>6.2521943823898418</v>
      </c>
      <c r="AY157" s="321">
        <v>0.40006079669246247</v>
      </c>
      <c r="AZ157" s="293">
        <v>2.5012578656950186</v>
      </c>
      <c r="BA157" s="292">
        <f>(((D$98/D$92)^(1/6))-1)*100</f>
        <v>-0.82206080682892813</v>
      </c>
      <c r="BB157" s="321">
        <f>AVERAGE(AI$93:AI$98)</f>
        <v>0.36979922307636698</v>
      </c>
      <c r="BC157" s="293">
        <f t="shared" si="99"/>
        <v>-0.30399744768686904</v>
      </c>
    </row>
    <row r="158" spans="1:55" x14ac:dyDescent="0.25">
      <c r="A158" s="366"/>
      <c r="AW158" s="313" t="s">
        <v>252</v>
      </c>
      <c r="AX158" s="292">
        <v>2.8379081646311644</v>
      </c>
      <c r="AY158" s="321">
        <v>4.8333333333333332E-2</v>
      </c>
      <c r="AZ158" s="293">
        <v>0.13716556129050628</v>
      </c>
      <c r="BA158" s="292">
        <f>(((E$98/E$92)^(1/6))-1)*100</f>
        <v>3.7655023509773011</v>
      </c>
      <c r="BB158" s="321">
        <f>AVERAGE(AJ$93:AJ$98)</f>
        <v>4.6666666666666662E-2</v>
      </c>
      <c r="BC158" s="293">
        <f t="shared" si="99"/>
        <v>0.17572344304560736</v>
      </c>
    </row>
    <row r="159" spans="1:55" x14ac:dyDescent="0.25">
      <c r="A159" s="366"/>
      <c r="AW159" s="313" t="s">
        <v>253</v>
      </c>
      <c r="AX159" s="292">
        <v>-4.9103526165137135</v>
      </c>
      <c r="AY159" s="321">
        <v>1.5029189049526609E-2</v>
      </c>
      <c r="AZ159" s="293">
        <v>-7.3798617773422226E-2</v>
      </c>
      <c r="BA159" s="292">
        <f>(((F$98/F$92)^(1/6))-1)*100</f>
        <v>12.220704304344743</v>
      </c>
      <c r="BB159" s="321">
        <f>AVERAGE(AK$93:AK$98)</f>
        <v>1.3333333333333334E-2</v>
      </c>
      <c r="BC159" s="293">
        <f t="shared" si="99"/>
        <v>0.16294272405792992</v>
      </c>
    </row>
    <row r="160" spans="1:55" x14ac:dyDescent="0.25">
      <c r="A160" s="366"/>
      <c r="AW160" s="313" t="s">
        <v>254</v>
      </c>
      <c r="AX160" s="292">
        <v>-0.1702672066030364</v>
      </c>
      <c r="AY160" s="321">
        <v>6.339929219086067E-2</v>
      </c>
      <c r="AZ160" s="293">
        <v>-1.0794820381947547E-2</v>
      </c>
      <c r="BA160" s="292">
        <f>(((G$98/G$92)^(1/6))-1)*100</f>
        <v>4.1809995800956123</v>
      </c>
      <c r="BB160" s="321">
        <f>AVERAGE(AL$93:AL$98)</f>
        <v>5.6666666666666664E-2</v>
      </c>
      <c r="BC160" s="293">
        <f t="shared" si="99"/>
        <v>0.23692330953875135</v>
      </c>
    </row>
    <row r="161" spans="1:55" x14ac:dyDescent="0.25">
      <c r="A161" s="366"/>
      <c r="AW161" s="313" t="s">
        <v>255</v>
      </c>
      <c r="AX161" s="292">
        <v>8.8451123724980096</v>
      </c>
      <c r="AY161" s="321">
        <v>0.27329898211874193</v>
      </c>
      <c r="AZ161" s="293">
        <v>2.4173602081295966</v>
      </c>
      <c r="BA161" s="292">
        <f>(((H$98/H$92)^(1/6))-1)*100</f>
        <v>-3.1953943703370902</v>
      </c>
      <c r="BB161" s="321">
        <f>AVERAGE(AM$93:AM$98)</f>
        <v>0.25313255640970034</v>
      </c>
      <c r="BC161" s="293">
        <f t="shared" si="99"/>
        <v>-0.80885834570059234</v>
      </c>
    </row>
    <row r="162" spans="1:55" x14ac:dyDescent="0.25">
      <c r="A162" s="366"/>
      <c r="AW162" s="291" t="s">
        <v>256</v>
      </c>
      <c r="AX162" s="292">
        <v>6.6263717505632203</v>
      </c>
      <c r="AY162" s="321">
        <v>0.52262065494606869</v>
      </c>
      <c r="AZ162" s="293">
        <v>3.463078744195478</v>
      </c>
      <c r="BA162" s="292">
        <f>(((I$98/I$92)^(1/6))-1)*100</f>
        <v>0.53057159759055672</v>
      </c>
      <c r="BB162" s="321">
        <f>AVERAGE(AN$93:AN$98)</f>
        <v>0.53407249618739694</v>
      </c>
      <c r="BC162" s="293">
        <f t="shared" si="99"/>
        <v>0.28336369753132373</v>
      </c>
    </row>
    <row r="163" spans="1:55" x14ac:dyDescent="0.25">
      <c r="A163" s="366"/>
      <c r="AW163" s="313" t="s">
        <v>257</v>
      </c>
      <c r="AX163" s="292">
        <v>1.3335691233795632</v>
      </c>
      <c r="AY163" s="321">
        <v>0.20869414757542701</v>
      </c>
      <c r="AZ163" s="293">
        <v>0.27830807143660741</v>
      </c>
      <c r="BA163" s="292">
        <f>(((J$98/J$92)^(1/6))-1)*100</f>
        <v>-1.4627994865537008</v>
      </c>
      <c r="BB163" s="321">
        <f>AVERAGE(AO$93:AO$98)</f>
        <v>0.18572762299786325</v>
      </c>
      <c r="BC163" s="293">
        <f t="shared" si="99"/>
        <v>-0.27168227156011365</v>
      </c>
    </row>
    <row r="164" spans="1:55" x14ac:dyDescent="0.25">
      <c r="A164" s="366"/>
      <c r="AW164" s="313" t="s">
        <v>258</v>
      </c>
      <c r="AX164" s="292">
        <v>8.8471916943063214</v>
      </c>
      <c r="AY164" s="321">
        <v>4.6531103626346444E-2</v>
      </c>
      <c r="AZ164" s="293">
        <v>0.411669593529919</v>
      </c>
      <c r="BA164" s="292">
        <f>(((K$98/K$92)^(1/6))-1)*100</f>
        <v>1.1190250561100568</v>
      </c>
      <c r="BB164" s="321">
        <f>AVERAGE(AP$93:AP$98)</f>
        <v>4.8344873189533753E-2</v>
      </c>
      <c r="BC164" s="293">
        <f t="shared" si="99"/>
        <v>5.4099124433551589E-2</v>
      </c>
    </row>
    <row r="165" spans="1:55" x14ac:dyDescent="0.25">
      <c r="A165" s="366"/>
      <c r="AW165" s="313" t="s">
        <v>259</v>
      </c>
      <c r="AX165" s="292">
        <v>11.221301827748032</v>
      </c>
      <c r="AY165" s="321">
        <v>0.26739540374429527</v>
      </c>
      <c r="AZ165" s="293">
        <v>3.0005245327672836</v>
      </c>
      <c r="BA165" s="292">
        <f>(((L$98/L$92)^(1/6))-1)*100</f>
        <v>1.6877413778504824</v>
      </c>
      <c r="BB165" s="321">
        <f>AVERAGE(AQ$93:AQ$98)</f>
        <v>0.3</v>
      </c>
      <c r="BC165" s="293">
        <f t="shared" si="99"/>
        <v>0.50632241335514472</v>
      </c>
    </row>
    <row r="166" spans="1:55" x14ac:dyDescent="0.25">
      <c r="A166" s="366"/>
      <c r="AW166" s="315" t="s">
        <v>131</v>
      </c>
      <c r="AX166" s="318">
        <v>1.5426893349013371</v>
      </c>
      <c r="AY166" s="445">
        <v>2.814269062713233E-2</v>
      </c>
      <c r="AZ166" s="446">
        <v>4.3415428685904867E-2</v>
      </c>
      <c r="BA166" s="316">
        <f>(((M$98/M$92)^(1/6))-1)*100</f>
        <v>-0.1103404949148068</v>
      </c>
      <c r="BB166" s="369">
        <f>AVERAGE(AR$93:AR$98)</f>
        <v>5.6165372967153453E-2</v>
      </c>
      <c r="BC166" s="317">
        <f t="shared" si="99"/>
        <v>-6.1973150502704225E-3</v>
      </c>
    </row>
    <row r="167" spans="1:55" x14ac:dyDescent="0.25">
      <c r="A167" s="366"/>
      <c r="AW167" s="278"/>
      <c r="AX167" s="309"/>
      <c r="AY167" s="368">
        <f>AY156+AY157+AY162+AY166</f>
        <v>1.0000000000036173</v>
      </c>
      <c r="AZ167" s="319">
        <f>AZ156+AZ157+AZ162</f>
        <v>5.674461051878728</v>
      </c>
      <c r="BA167" s="338"/>
      <c r="BB167" s="368">
        <f>BB156+BB157+BB162+BB166</f>
        <v>1.000000000018433</v>
      </c>
      <c r="BC167" s="319">
        <f>BC156+BC157+BC162</f>
        <v>-5.695274363082814E-4</v>
      </c>
    </row>
    <row r="168" spans="1:55" x14ac:dyDescent="0.25">
      <c r="A168" s="366"/>
    </row>
    <row r="169" spans="1:55" x14ac:dyDescent="0.25">
      <c r="A169" s="366"/>
    </row>
    <row r="170" spans="1:55" x14ac:dyDescent="0.25">
      <c r="A170" s="366"/>
    </row>
    <row r="171" spans="1:55" x14ac:dyDescent="0.25">
      <c r="A171" s="366"/>
      <c r="AW171" s="438" t="s">
        <v>263</v>
      </c>
      <c r="AX171" s="436" t="s">
        <v>302</v>
      </c>
      <c r="AY171" s="436"/>
      <c r="AZ171" s="436"/>
      <c r="BA171" s="436" t="s">
        <v>313</v>
      </c>
      <c r="BB171" s="436"/>
      <c r="BC171" s="436"/>
    </row>
    <row r="172" spans="1:55" x14ac:dyDescent="0.25">
      <c r="A172" s="366"/>
      <c r="AW172" s="434"/>
      <c r="AX172" s="282" t="s">
        <v>275</v>
      </c>
      <c r="AY172" s="282" t="s">
        <v>276</v>
      </c>
      <c r="AZ172" s="282" t="s">
        <v>277</v>
      </c>
      <c r="BA172" s="282" t="s">
        <v>275</v>
      </c>
      <c r="BB172" s="282" t="s">
        <v>276</v>
      </c>
      <c r="BC172" s="282" t="s">
        <v>277</v>
      </c>
    </row>
    <row r="173" spans="1:55" x14ac:dyDescent="0.25">
      <c r="A173" s="366"/>
      <c r="AW173" s="291" t="s">
        <v>278</v>
      </c>
      <c r="AX173" s="292">
        <v>-2.2718386453213224E-2</v>
      </c>
      <c r="AY173" s="321">
        <v>1</v>
      </c>
      <c r="AZ173" s="309">
        <v>-2.2718386453213224E-2</v>
      </c>
      <c r="BA173" s="292">
        <f>(((B$104/B$98)^(1/6))-1)*100</f>
        <v>3.9442061809793927</v>
      </c>
      <c r="BB173" s="321">
        <f>AVERAGE(AG$99:AG$104)</f>
        <v>1</v>
      </c>
      <c r="BC173" s="309">
        <f>BB173*BA173</f>
        <v>3.9442061809793927</v>
      </c>
    </row>
    <row r="174" spans="1:55" x14ac:dyDescent="0.25">
      <c r="A174" s="366"/>
      <c r="AW174" s="291" t="s">
        <v>250</v>
      </c>
      <c r="AX174" s="292">
        <v>0.50207114121723073</v>
      </c>
      <c r="AY174" s="321">
        <v>3.9962907787515767E-2</v>
      </c>
      <c r="AZ174" s="293">
        <v>2.0064222719236999E-2</v>
      </c>
      <c r="BA174" s="292">
        <f>(((C$104/C$98)^(1/6))-1)*100</f>
        <v>1.7498892725517523</v>
      </c>
      <c r="BB174" s="321">
        <f>AVERAGE(AH$99:AH$104)</f>
        <v>3.6033137865085683E-2</v>
      </c>
      <c r="BC174" s="293">
        <f t="shared" ref="BC174:BC184" si="100">BB174*BA174</f>
        <v>6.3054001406491783E-2</v>
      </c>
    </row>
    <row r="175" spans="1:55" x14ac:dyDescent="0.25">
      <c r="A175" s="366"/>
      <c r="AW175" s="291" t="s">
        <v>251</v>
      </c>
      <c r="AX175" s="292">
        <v>-0.82206080682892813</v>
      </c>
      <c r="AY175" s="321">
        <v>0.36979922307636698</v>
      </c>
      <c r="AZ175" s="293">
        <v>-0.30399744768686904</v>
      </c>
      <c r="BA175" s="292">
        <f>(((D$104/D$98)^(1/6))-1)*100</f>
        <v>3.6978085893787593</v>
      </c>
      <c r="BB175" s="321">
        <f>AVERAGE(AI$99:AI$104)</f>
        <v>0.37081881954154167</v>
      </c>
      <c r="BC175" s="293">
        <f t="shared" si="100"/>
        <v>1.3712170160040049</v>
      </c>
    </row>
    <row r="176" spans="1:55" x14ac:dyDescent="0.25">
      <c r="A176" s="366"/>
      <c r="AW176" s="313" t="s">
        <v>252</v>
      </c>
      <c r="AX176" s="292">
        <v>3.7655023509773011</v>
      </c>
      <c r="AY176" s="321">
        <v>4.6666666666666662E-2</v>
      </c>
      <c r="AZ176" s="293">
        <v>0.17572344304560736</v>
      </c>
      <c r="BA176" s="292">
        <f>(((E$104/E$98)^(1/6))-1)*100</f>
        <v>9.8629137228283259</v>
      </c>
      <c r="BB176" s="321">
        <f>AVERAGE(AJ$99:AJ$104)</f>
        <v>5.8762015221621812E-2</v>
      </c>
      <c r="BC176" s="293">
        <f t="shared" si="100"/>
        <v>0.57956468631038072</v>
      </c>
    </row>
    <row r="177" spans="1:55" x14ac:dyDescent="0.25">
      <c r="A177" s="366"/>
      <c r="AW177" s="313" t="s">
        <v>253</v>
      </c>
      <c r="AX177" s="292">
        <v>12.220704304344743</v>
      </c>
      <c r="AY177" s="321">
        <v>1.3333333333333334E-2</v>
      </c>
      <c r="AZ177" s="293">
        <v>0.16294272405792992</v>
      </c>
      <c r="BA177" s="292">
        <f>(((F$104/F$98)^(1/6))-1)*100</f>
        <v>-8.9795492105449899</v>
      </c>
      <c r="BB177" s="321">
        <f>AVERAGE(AK$99:AK$104)</f>
        <v>1.1546424279777036E-2</v>
      </c>
      <c r="BC177" s="293">
        <f t="shared" si="100"/>
        <v>-0.10368168502608939</v>
      </c>
    </row>
    <row r="178" spans="1:55" x14ac:dyDescent="0.25">
      <c r="A178" s="366"/>
      <c r="AW178" s="313" t="s">
        <v>254</v>
      </c>
      <c r="AX178" s="292">
        <v>4.1809995800956123</v>
      </c>
      <c r="AY178" s="321">
        <v>5.6666666666666664E-2</v>
      </c>
      <c r="AZ178" s="293">
        <v>0.23692330953875135</v>
      </c>
      <c r="BA178" s="292">
        <f>(((G$104/G$98)^(1/6))-1)*100</f>
        <v>9.3277270527575951</v>
      </c>
      <c r="BB178" s="321">
        <f>AVERAGE(AL$99:AL$104)</f>
        <v>6.7550075786541569E-2</v>
      </c>
      <c r="BC178" s="293">
        <f t="shared" si="100"/>
        <v>0.63008866932994956</v>
      </c>
    </row>
    <row r="179" spans="1:55" x14ac:dyDescent="0.25">
      <c r="A179" s="366"/>
      <c r="AW179" s="313" t="s">
        <v>255</v>
      </c>
      <c r="AX179" s="292">
        <v>-3.1953943703370902</v>
      </c>
      <c r="AY179" s="321">
        <v>0.25313255640970034</v>
      </c>
      <c r="AZ179" s="293">
        <v>-0.80885834570059234</v>
      </c>
      <c r="BA179" s="292">
        <f>(((H$104/H$98)^(1/6))-1)*100</f>
        <v>1.2440750956520308</v>
      </c>
      <c r="BB179" s="321">
        <f>AVERAGE(AM$99:AM$104)</f>
        <v>0.23296030425360126</v>
      </c>
      <c r="BC179" s="293">
        <f t="shared" si="100"/>
        <v>0.2898201127974252</v>
      </c>
    </row>
    <row r="180" spans="1:55" x14ac:dyDescent="0.25">
      <c r="A180" s="366"/>
      <c r="AW180" s="291" t="s">
        <v>256</v>
      </c>
      <c r="AX180" s="292">
        <v>0.53057159759055672</v>
      </c>
      <c r="AY180" s="321">
        <v>0.53407249618739694</v>
      </c>
      <c r="AZ180" s="293">
        <v>0.28336369753132373</v>
      </c>
      <c r="BA180" s="292">
        <f>(((I$104/I$98)^(1/6))-1)*100</f>
        <v>4.2108275011091267</v>
      </c>
      <c r="BB180" s="321">
        <f>AVERAGE(AN$99:AN$104)</f>
        <v>0.53682473385686957</v>
      </c>
      <c r="BC180" s="293">
        <f t="shared" si="100"/>
        <v>2.2604763526000942</v>
      </c>
    </row>
    <row r="181" spans="1:55" x14ac:dyDescent="0.25">
      <c r="A181" s="366"/>
      <c r="AW181" s="313" t="s">
        <v>257</v>
      </c>
      <c r="AX181" s="292">
        <v>-1.4627994865537008</v>
      </c>
      <c r="AY181" s="321">
        <v>0.18572762299786325</v>
      </c>
      <c r="AZ181" s="293">
        <v>-0.27168227156011365</v>
      </c>
      <c r="BA181" s="292">
        <f>(((J$104/J$98)^(1/6))-1)*100</f>
        <v>1.8695063652687471</v>
      </c>
      <c r="BB181" s="321">
        <f>AVERAGE(AO$99:AO$104)</f>
        <v>0.16033981205482872</v>
      </c>
      <c r="BC181" s="293">
        <f t="shared" si="100"/>
        <v>0.29975629924249692</v>
      </c>
    </row>
    <row r="182" spans="1:55" x14ac:dyDescent="0.25">
      <c r="A182" s="366"/>
      <c r="AW182" s="313" t="s">
        <v>258</v>
      </c>
      <c r="AX182" s="292">
        <v>1.1190250561100568</v>
      </c>
      <c r="AY182" s="321">
        <v>4.8344873189533753E-2</v>
      </c>
      <c r="AZ182" s="293">
        <v>5.4099124433551589E-2</v>
      </c>
      <c r="BA182" s="292">
        <f>(((K$104/K$98)^(1/6))-1)*100</f>
        <v>6.453240145253325</v>
      </c>
      <c r="BB182" s="321">
        <f>AVERAGE(AP$99:AP$104)</f>
        <v>5.4101043236477186E-2</v>
      </c>
      <c r="BC182" s="293">
        <f t="shared" si="100"/>
        <v>0.34912702411372043</v>
      </c>
    </row>
    <row r="183" spans="1:55" x14ac:dyDescent="0.25">
      <c r="A183" s="366"/>
      <c r="AW183" s="313" t="s">
        <v>259</v>
      </c>
      <c r="AX183" s="292">
        <v>1.6877413778504824</v>
      </c>
      <c r="AY183" s="321">
        <v>0.3</v>
      </c>
      <c r="AZ183" s="293">
        <v>0.50632241335514472</v>
      </c>
      <c r="BA183" s="292">
        <f>(((L$104/L$98)^(1/6))-1)*100</f>
        <v>5.0600206717204887</v>
      </c>
      <c r="BB183" s="321">
        <f>AVERAGE(AQ$99:AQ$104)</f>
        <v>0.32238387856556366</v>
      </c>
      <c r="BC183" s="293">
        <f t="shared" si="100"/>
        <v>1.6312690897711799</v>
      </c>
    </row>
    <row r="184" spans="1:55" x14ac:dyDescent="0.25">
      <c r="A184" s="366"/>
      <c r="AW184" s="315" t="s">
        <v>131</v>
      </c>
      <c r="AX184" s="316">
        <v>-0.1103404949148068</v>
      </c>
      <c r="AY184" s="369">
        <v>5.6165372967153453E-2</v>
      </c>
      <c r="AZ184" s="317">
        <v>-6.1973150502704225E-3</v>
      </c>
      <c r="BA184" s="316">
        <f>(((M$104/M$98)^(1/6))-1)*100</f>
        <v>4.4423453327645523</v>
      </c>
      <c r="BB184" s="369">
        <f>AVERAGE(AR$99:AR$104)</f>
        <v>5.6323308713332319E-2</v>
      </c>
      <c r="BC184" s="317">
        <f t="shared" si="100"/>
        <v>0.25020758758852885</v>
      </c>
    </row>
    <row r="185" spans="1:55" x14ac:dyDescent="0.25">
      <c r="A185" s="366"/>
      <c r="AW185" s="278"/>
      <c r="AX185" s="338"/>
      <c r="AY185" s="368">
        <f>AY174+AY175+AY180+AY184</f>
        <v>1.000000000018433</v>
      </c>
      <c r="AZ185" s="319">
        <f>AZ174+AZ175+AZ180</f>
        <v>-5.695274363082814E-4</v>
      </c>
      <c r="BA185" s="338"/>
      <c r="BB185" s="368">
        <f>BB174+BB175+BB180+BB184</f>
        <v>0.9999999999768292</v>
      </c>
      <c r="BC185" s="319">
        <f>BC174+BC175+BC180+BC184</f>
        <v>3.9449549575991196</v>
      </c>
    </row>
    <row r="186" spans="1:55" x14ac:dyDescent="0.25">
      <c r="A186" s="366"/>
    </row>
    <row r="187" spans="1:55" x14ac:dyDescent="0.25">
      <c r="A187" s="366"/>
    </row>
    <row r="188" spans="1:55" x14ac:dyDescent="0.25">
      <c r="A188" s="366"/>
    </row>
    <row r="189" spans="1:55" x14ac:dyDescent="0.25">
      <c r="A189" s="366"/>
      <c r="AW189" s="438" t="s">
        <v>263</v>
      </c>
      <c r="AX189" s="436" t="s">
        <v>313</v>
      </c>
      <c r="AY189" s="436"/>
      <c r="AZ189" s="436"/>
      <c r="BA189" s="436" t="s">
        <v>314</v>
      </c>
      <c r="BB189" s="436"/>
      <c r="BC189" s="436"/>
    </row>
    <row r="190" spans="1:55" x14ac:dyDescent="0.25">
      <c r="A190" s="366"/>
      <c r="AW190" s="434"/>
      <c r="AX190" s="282" t="s">
        <v>275</v>
      </c>
      <c r="AY190" s="282" t="s">
        <v>276</v>
      </c>
      <c r="AZ190" s="282" t="s">
        <v>277</v>
      </c>
      <c r="BA190" s="282" t="s">
        <v>275</v>
      </c>
      <c r="BB190" s="282" t="s">
        <v>276</v>
      </c>
      <c r="BC190" s="282" t="s">
        <v>277</v>
      </c>
    </row>
    <row r="191" spans="1:55" x14ac:dyDescent="0.25">
      <c r="A191" s="366"/>
      <c r="AW191" s="291" t="s">
        <v>278</v>
      </c>
      <c r="AX191" s="292">
        <v>3.9442061809793927</v>
      </c>
      <c r="AY191" s="321">
        <v>1</v>
      </c>
      <c r="AZ191" s="309">
        <v>3.9442061809793927</v>
      </c>
      <c r="BA191" s="292">
        <f>(((B$110/B$104)^(1/6))-1)*100</f>
        <v>3.4788135509072671</v>
      </c>
      <c r="BB191" s="321">
        <f>AVERAGE(AG$105:AG$110)</f>
        <v>1</v>
      </c>
      <c r="BC191" s="309">
        <f>BB191*BA191</f>
        <v>3.4788135509072671</v>
      </c>
    </row>
    <row r="192" spans="1:55" x14ac:dyDescent="0.25">
      <c r="A192" s="366"/>
      <c r="AW192" s="291" t="s">
        <v>250</v>
      </c>
      <c r="AX192" s="292">
        <v>1.7498892725517523</v>
      </c>
      <c r="AY192" s="321">
        <v>3.6033137865085683E-2</v>
      </c>
      <c r="AZ192" s="293">
        <v>6.3054001406491783E-2</v>
      </c>
      <c r="BA192" s="292">
        <f>(((C$110/C$104)^(1/6))-1)*100</f>
        <v>1.7484879317868351</v>
      </c>
      <c r="BB192" s="321">
        <f>AVERAGE(AH$105:AH$110)</f>
        <v>3.3563861846110786E-2</v>
      </c>
      <c r="BC192" s="293">
        <f t="shared" ref="BC192:BC202" si="101">BB192*BA192</f>
        <v>5.8686007382085313E-2</v>
      </c>
    </row>
    <row r="193" spans="1:55" x14ac:dyDescent="0.25">
      <c r="A193" s="366"/>
      <c r="AW193" s="291" t="s">
        <v>251</v>
      </c>
      <c r="AX193" s="292">
        <v>3.6978085893787593</v>
      </c>
      <c r="AY193" s="321">
        <v>0.37081881954154167</v>
      </c>
      <c r="AZ193" s="293">
        <v>1.3712170160040049</v>
      </c>
      <c r="BA193" s="292">
        <f>(((D$110/D$104)^(1/6))-1)*100</f>
        <v>3.6694408118959299</v>
      </c>
      <c r="BB193" s="321">
        <f>AVERAGE(AI$105:AI$110)</f>
        <v>0.36647493579185847</v>
      </c>
      <c r="BC193" s="293">
        <f t="shared" si="101"/>
        <v>1.344758085931586</v>
      </c>
    </row>
    <row r="194" spans="1:55" x14ac:dyDescent="0.25">
      <c r="A194" s="366"/>
      <c r="AW194" s="313" t="s">
        <v>252</v>
      </c>
      <c r="AX194" s="292">
        <v>9.8629137228283259</v>
      </c>
      <c r="AY194" s="321">
        <v>5.8762015221621812E-2</v>
      </c>
      <c r="AZ194" s="293">
        <v>0.57956468631038072</v>
      </c>
      <c r="BA194" s="292">
        <f>(((E$110/E$104)^(1/6))-1)*100</f>
        <v>3.0778460152015574</v>
      </c>
      <c r="BB194" s="321">
        <f>AVERAGE(AJ$105:AJ$110)</f>
        <v>7.2391275975182176E-2</v>
      </c>
      <c r="BC194" s="293">
        <f t="shared" si="101"/>
        <v>0.22280920029557069</v>
      </c>
    </row>
    <row r="195" spans="1:55" x14ac:dyDescent="0.25">
      <c r="A195" s="366"/>
      <c r="AW195" s="313" t="s">
        <v>253</v>
      </c>
      <c r="AX195" s="292">
        <v>-8.9795492105449899</v>
      </c>
      <c r="AY195" s="321">
        <v>1.1546424279777036E-2</v>
      </c>
      <c r="AZ195" s="293">
        <v>-0.10368168502608939</v>
      </c>
      <c r="BA195" s="292">
        <f>(((F$110/F$104)^(1/6))-1)*100</f>
        <v>5.1242516184115239</v>
      </c>
      <c r="BB195" s="321">
        <f>AVERAGE(AK$105:AK$110)</f>
        <v>1.0732367755396001E-2</v>
      </c>
      <c r="BC195" s="293">
        <f t="shared" si="101"/>
        <v>5.4995352839975607E-2</v>
      </c>
    </row>
    <row r="196" spans="1:55" x14ac:dyDescent="0.25">
      <c r="A196" s="366"/>
      <c r="AW196" s="313" t="s">
        <v>254</v>
      </c>
      <c r="AX196" s="292">
        <v>9.3277270527575951</v>
      </c>
      <c r="AY196" s="321">
        <v>6.7550075786541569E-2</v>
      </c>
      <c r="AZ196" s="293">
        <v>0.63008866932994956</v>
      </c>
      <c r="BA196" s="292">
        <f>(((G$110/G$104)^(1/6))-1)*100</f>
        <v>-0.36926656458992069</v>
      </c>
      <c r="BB196" s="321">
        <f>AVERAGE(AL$105:AL$110)</f>
        <v>6.5928611221157188E-2</v>
      </c>
      <c r="BC196" s="293">
        <f t="shared" si="101"/>
        <v>-2.434523177382121E-2</v>
      </c>
    </row>
    <row r="197" spans="1:55" x14ac:dyDescent="0.25">
      <c r="A197" s="366"/>
      <c r="AW197" s="313" t="s">
        <v>255</v>
      </c>
      <c r="AX197" s="292">
        <v>1.2440750956520308</v>
      </c>
      <c r="AY197" s="321">
        <v>0.23296030425360126</v>
      </c>
      <c r="AZ197" s="293">
        <v>0.2898201127974252</v>
      </c>
      <c r="BA197" s="292">
        <f>(((H$110/H$104)^(1/6))-1)*100</f>
        <v>5.1909815998283815</v>
      </c>
      <c r="BB197" s="321">
        <f>AVERAGE(AM$105:AM$110)</f>
        <v>0.21742268084012309</v>
      </c>
      <c r="BC197" s="293">
        <f t="shared" si="101"/>
        <v>1.1286371356264377</v>
      </c>
    </row>
    <row r="198" spans="1:55" x14ac:dyDescent="0.25">
      <c r="A198" s="366"/>
      <c r="AW198" s="291" t="s">
        <v>256</v>
      </c>
      <c r="AX198" s="292">
        <v>4.2108275011091267</v>
      </c>
      <c r="AY198" s="321">
        <v>0.53682473385686957</v>
      </c>
      <c r="AZ198" s="293">
        <v>2.2604763526000942</v>
      </c>
      <c r="BA198" s="292">
        <f>(((I$110/I$104)^(1/6))-1)*100</f>
        <v>3.5023509920401041</v>
      </c>
      <c r="BB198" s="321">
        <f>AVERAGE(AN$105:AN$110)</f>
        <v>0.54361299329497526</v>
      </c>
      <c r="BC198" s="293">
        <f t="shared" si="101"/>
        <v>1.903923506352547</v>
      </c>
    </row>
    <row r="199" spans="1:55" x14ac:dyDescent="0.25">
      <c r="A199" s="366"/>
      <c r="AW199" s="313" t="s">
        <v>257</v>
      </c>
      <c r="AX199" s="292">
        <v>1.8695063652687471</v>
      </c>
      <c r="AY199" s="321">
        <v>0.16033981205482872</v>
      </c>
      <c r="AZ199" s="293">
        <v>0.29975629924249692</v>
      </c>
      <c r="BA199" s="292">
        <f>(((J$110/J$104)^(1/6))-1)*100</f>
        <v>5.5847312557567363</v>
      </c>
      <c r="BB199" s="321">
        <f>AVERAGE(AO$105:AO$110)</f>
        <v>0.16437236799489693</v>
      </c>
      <c r="BC199" s="293">
        <f t="shared" si="101"/>
        <v>0.91797550112384918</v>
      </c>
    </row>
    <row r="200" spans="1:55" x14ac:dyDescent="0.25">
      <c r="A200" s="366"/>
      <c r="AW200" s="313" t="s">
        <v>258</v>
      </c>
      <c r="AX200" s="292">
        <v>6.453240145253325</v>
      </c>
      <c r="AY200" s="321">
        <v>5.4101043236477186E-2</v>
      </c>
      <c r="AZ200" s="293">
        <v>0.34912702411372043</v>
      </c>
      <c r="BA200" s="292">
        <f>(((K$110/K$104)^(1/6))-1)*100</f>
        <v>4.5587642558887254</v>
      </c>
      <c r="BB200" s="321">
        <f>AVERAGE(AP$105:AP$110)</f>
        <v>5.8387687542646616E-2</v>
      </c>
      <c r="BC200" s="293">
        <f t="shared" si="101"/>
        <v>0.2661757029534168</v>
      </c>
    </row>
    <row r="201" spans="1:55" x14ac:dyDescent="0.25">
      <c r="A201" s="366"/>
      <c r="AW201" s="313" t="s">
        <v>259</v>
      </c>
      <c r="AX201" s="292">
        <v>5.0600206717204887</v>
      </c>
      <c r="AY201" s="321">
        <v>0.32238387856556366</v>
      </c>
      <c r="AZ201" s="293">
        <v>1.6312690897711799</v>
      </c>
      <c r="BA201" s="292">
        <f>(((L$110/L$104)^(1/6))-1)*100</f>
        <v>2.2524450736398638</v>
      </c>
      <c r="BB201" s="321">
        <f>AVERAGE(AQ$105:AQ$110)</f>
        <v>0.32085293775743168</v>
      </c>
      <c r="BC201" s="293">
        <f t="shared" si="101"/>
        <v>0.72270361901460478</v>
      </c>
    </row>
    <row r="202" spans="1:55" x14ac:dyDescent="0.25">
      <c r="A202" s="366"/>
      <c r="AW202" s="315" t="s">
        <v>131</v>
      </c>
      <c r="AX202" s="316">
        <v>4.4423453327645523</v>
      </c>
      <c r="AY202" s="369">
        <v>5.6323308713332319E-2</v>
      </c>
      <c r="AZ202" s="317">
        <v>0.25020758758852885</v>
      </c>
      <c r="BA202" s="316">
        <f>(((M$110/M$104)^(1/6))-1)*100</f>
        <v>3.0192449360619822</v>
      </c>
      <c r="BB202" s="369">
        <f>AVERAGE(AR$105:AR$110)</f>
        <v>5.6348209067055545E-2</v>
      </c>
      <c r="BC202" s="317">
        <f t="shared" si="101"/>
        <v>0.17012904488186933</v>
      </c>
    </row>
    <row r="203" spans="1:55" x14ac:dyDescent="0.25">
      <c r="A203" s="366"/>
      <c r="AW203" s="278"/>
      <c r="AX203" s="338"/>
      <c r="AY203" s="368">
        <f>AY192+AY193+AY198+AY202</f>
        <v>0.9999999999768292</v>
      </c>
      <c r="AZ203" s="319">
        <f>AZ192+AZ193+AZ198+AZ202</f>
        <v>3.9449549575991196</v>
      </c>
      <c r="BA203" s="338"/>
      <c r="BB203" s="368">
        <f>BB192+BB193+BB198+BB202</f>
        <v>1</v>
      </c>
      <c r="BC203" s="319">
        <f>BC192+BC193+BC198+BC202</f>
        <v>3.4774966445480877</v>
      </c>
    </row>
    <row r="204" spans="1:55" x14ac:dyDescent="0.25">
      <c r="A204" s="366"/>
    </row>
    <row r="205" spans="1:55" x14ac:dyDescent="0.25">
      <c r="A205" s="366"/>
    </row>
    <row r="206" spans="1:55" x14ac:dyDescent="0.25">
      <c r="A206" s="366"/>
    </row>
    <row r="207" spans="1:55" x14ac:dyDescent="0.25">
      <c r="A207" s="366"/>
    </row>
    <row r="208" spans="1:55" x14ac:dyDescent="0.25">
      <c r="A208" s="366"/>
    </row>
    <row r="209" spans="1:1" x14ac:dyDescent="0.25">
      <c r="A209" s="366"/>
    </row>
    <row r="210" spans="1:1" x14ac:dyDescent="0.25">
      <c r="A210" s="366"/>
    </row>
    <row r="211" spans="1:1" x14ac:dyDescent="0.25">
      <c r="A211" s="366"/>
    </row>
    <row r="212" spans="1:1" x14ac:dyDescent="0.25">
      <c r="A212" s="366"/>
    </row>
    <row r="213" spans="1:1" x14ac:dyDescent="0.25">
      <c r="A213" s="366"/>
    </row>
    <row r="214" spans="1:1" x14ac:dyDescent="0.25">
      <c r="A214" s="366"/>
    </row>
    <row r="215" spans="1:1" x14ac:dyDescent="0.25">
      <c r="A215" s="366"/>
    </row>
    <row r="216" spans="1:1" x14ac:dyDescent="0.25">
      <c r="A216" s="366"/>
    </row>
    <row r="217" spans="1:1" x14ac:dyDescent="0.25">
      <c r="A217" s="366"/>
    </row>
    <row r="218" spans="1:1" x14ac:dyDescent="0.25">
      <c r="A218" s="366"/>
    </row>
    <row r="219" spans="1:1" x14ac:dyDescent="0.25">
      <c r="A219" s="366"/>
    </row>
    <row r="220" spans="1:1" x14ac:dyDescent="0.25">
      <c r="A220" s="366"/>
    </row>
    <row r="221" spans="1:1" x14ac:dyDescent="0.25">
      <c r="A221" s="366"/>
    </row>
    <row r="222" spans="1:1" x14ac:dyDescent="0.25">
      <c r="A222" s="366"/>
    </row>
    <row r="223" spans="1:1" x14ac:dyDescent="0.25">
      <c r="A223" s="366"/>
    </row>
    <row r="224" spans="1:1" x14ac:dyDescent="0.25">
      <c r="A224" s="366"/>
    </row>
    <row r="225" spans="1:1" x14ac:dyDescent="0.25">
      <c r="A225" s="366"/>
    </row>
    <row r="226" spans="1:1" x14ac:dyDescent="0.25">
      <c r="A226" s="366"/>
    </row>
    <row r="227" spans="1:1" x14ac:dyDescent="0.25">
      <c r="A227" s="366"/>
    </row>
    <row r="228" spans="1:1" x14ac:dyDescent="0.25">
      <c r="A228" s="366"/>
    </row>
    <row r="229" spans="1:1" x14ac:dyDescent="0.25">
      <c r="A229" s="366"/>
    </row>
    <row r="230" spans="1:1" x14ac:dyDescent="0.25">
      <c r="A230" s="366"/>
    </row>
    <row r="231" spans="1:1" x14ac:dyDescent="0.25">
      <c r="A231" s="366"/>
    </row>
    <row r="232" spans="1:1" x14ac:dyDescent="0.25">
      <c r="A232" s="366"/>
    </row>
    <row r="233" spans="1:1" x14ac:dyDescent="0.25">
      <c r="A233" s="366"/>
    </row>
    <row r="234" spans="1:1" x14ac:dyDescent="0.25">
      <c r="A234" s="366"/>
    </row>
    <row r="235" spans="1:1" x14ac:dyDescent="0.25">
      <c r="A235" s="366"/>
    </row>
    <row r="236" spans="1:1" x14ac:dyDescent="0.25">
      <c r="A236" s="366"/>
    </row>
    <row r="237" spans="1:1" x14ac:dyDescent="0.25">
      <c r="A237" s="366"/>
    </row>
    <row r="238" spans="1:1" x14ac:dyDescent="0.25">
      <c r="A238" s="366"/>
    </row>
    <row r="239" spans="1:1" x14ac:dyDescent="0.25">
      <c r="A239" s="366"/>
    </row>
    <row r="240" spans="1:1" x14ac:dyDescent="0.25">
      <c r="A240" s="366"/>
    </row>
    <row r="241" spans="1:1" x14ac:dyDescent="0.25">
      <c r="A241" s="366"/>
    </row>
    <row r="242" spans="1:1" x14ac:dyDescent="0.25">
      <c r="A242" s="366"/>
    </row>
    <row r="243" spans="1:1" x14ac:dyDescent="0.25">
      <c r="A243" s="366"/>
    </row>
    <row r="244" spans="1:1" x14ac:dyDescent="0.25">
      <c r="A244" s="366"/>
    </row>
    <row r="245" spans="1:1" x14ac:dyDescent="0.25">
      <c r="A245" s="366"/>
    </row>
    <row r="246" spans="1:1" x14ac:dyDescent="0.25">
      <c r="A246" s="366"/>
    </row>
    <row r="247" spans="1:1" x14ac:dyDescent="0.25">
      <c r="A247" s="366"/>
    </row>
    <row r="248" spans="1:1" x14ac:dyDescent="0.25">
      <c r="A248" s="366"/>
    </row>
    <row r="249" spans="1:1" x14ac:dyDescent="0.25">
      <c r="A249" s="366"/>
    </row>
    <row r="250" spans="1:1" x14ac:dyDescent="0.25">
      <c r="A250" s="366"/>
    </row>
    <row r="251" spans="1:1" x14ac:dyDescent="0.25">
      <c r="A251" s="366"/>
    </row>
    <row r="252" spans="1:1" x14ac:dyDescent="0.25">
      <c r="A252" s="366"/>
    </row>
    <row r="253" spans="1:1" x14ac:dyDescent="0.25">
      <c r="A253" s="366"/>
    </row>
    <row r="254" spans="1:1" x14ac:dyDescent="0.25">
      <c r="A254" s="366"/>
    </row>
    <row r="255" spans="1:1" x14ac:dyDescent="0.25">
      <c r="A255" s="366"/>
    </row>
    <row r="256" spans="1:1" x14ac:dyDescent="0.25">
      <c r="A256" s="366"/>
    </row>
    <row r="257" spans="1:1" x14ac:dyDescent="0.25">
      <c r="A257" s="366"/>
    </row>
    <row r="258" spans="1:1" x14ac:dyDescent="0.25">
      <c r="A258" s="366"/>
    </row>
    <row r="259" spans="1:1" x14ac:dyDescent="0.25">
      <c r="A259" s="366"/>
    </row>
    <row r="260" spans="1:1" x14ac:dyDescent="0.25">
      <c r="A260" s="366"/>
    </row>
    <row r="261" spans="1:1" x14ac:dyDescent="0.25">
      <c r="A261" s="366"/>
    </row>
    <row r="262" spans="1:1" x14ac:dyDescent="0.25">
      <c r="A262" s="366"/>
    </row>
    <row r="263" spans="1:1" x14ac:dyDescent="0.25">
      <c r="A263" s="366"/>
    </row>
    <row r="264" spans="1:1" x14ac:dyDescent="0.25">
      <c r="A264" s="366"/>
    </row>
    <row r="265" spans="1:1" x14ac:dyDescent="0.25">
      <c r="A265" s="366"/>
    </row>
    <row r="266" spans="1:1" x14ac:dyDescent="0.25">
      <c r="A266" s="366"/>
    </row>
    <row r="267" spans="1:1" x14ac:dyDescent="0.25">
      <c r="A267" s="366"/>
    </row>
    <row r="268" spans="1:1" x14ac:dyDescent="0.25">
      <c r="A268" s="366"/>
    </row>
    <row r="269" spans="1:1" x14ac:dyDescent="0.25">
      <c r="A269" s="366"/>
    </row>
    <row r="270" spans="1:1" x14ac:dyDescent="0.25">
      <c r="A270" s="366"/>
    </row>
    <row r="271" spans="1:1" x14ac:dyDescent="0.25">
      <c r="A271" s="366"/>
    </row>
    <row r="272" spans="1:1" x14ac:dyDescent="0.25">
      <c r="A272" s="366"/>
    </row>
    <row r="273" spans="1:1" x14ac:dyDescent="0.25">
      <c r="A273" s="366"/>
    </row>
    <row r="274" spans="1:1" x14ac:dyDescent="0.25">
      <c r="A274" s="366"/>
    </row>
    <row r="275" spans="1:1" x14ac:dyDescent="0.25">
      <c r="A275" s="366"/>
    </row>
    <row r="276" spans="1:1" x14ac:dyDescent="0.25">
      <c r="A276" s="366"/>
    </row>
    <row r="277" spans="1:1" x14ac:dyDescent="0.25">
      <c r="A277" s="366"/>
    </row>
    <row r="278" spans="1:1" x14ac:dyDescent="0.25">
      <c r="A278" s="366"/>
    </row>
    <row r="279" spans="1:1" x14ac:dyDescent="0.25">
      <c r="A279" s="366"/>
    </row>
    <row r="280" spans="1:1" x14ac:dyDescent="0.25">
      <c r="A280" s="366"/>
    </row>
    <row r="281" spans="1:1" x14ac:dyDescent="0.25">
      <c r="A281" s="366"/>
    </row>
    <row r="282" spans="1:1" x14ac:dyDescent="0.25">
      <c r="A282" s="366"/>
    </row>
    <row r="283" spans="1:1" x14ac:dyDescent="0.25">
      <c r="A283" s="366"/>
    </row>
    <row r="284" spans="1:1" x14ac:dyDescent="0.25">
      <c r="A284" s="366"/>
    </row>
    <row r="285" spans="1:1" x14ac:dyDescent="0.25">
      <c r="A285" s="366"/>
    </row>
    <row r="286" spans="1:1" x14ac:dyDescent="0.25">
      <c r="A286" s="366"/>
    </row>
    <row r="287" spans="1:1" x14ac:dyDescent="0.25">
      <c r="A287" s="366"/>
    </row>
    <row r="288" spans="1:1" x14ac:dyDescent="0.25">
      <c r="A288" s="366"/>
    </row>
    <row r="289" spans="1:1" x14ac:dyDescent="0.25">
      <c r="A289" s="366"/>
    </row>
    <row r="290" spans="1:1" x14ac:dyDescent="0.25">
      <c r="A290" s="366"/>
    </row>
    <row r="291" spans="1:1" x14ac:dyDescent="0.25">
      <c r="A291" s="366"/>
    </row>
    <row r="292" spans="1:1" x14ac:dyDescent="0.25">
      <c r="A292" s="366"/>
    </row>
    <row r="293" spans="1:1" x14ac:dyDescent="0.25">
      <c r="A293" s="366"/>
    </row>
    <row r="294" spans="1:1" x14ac:dyDescent="0.25">
      <c r="A294" s="366"/>
    </row>
    <row r="295" spans="1:1" x14ac:dyDescent="0.25">
      <c r="A295" s="366"/>
    </row>
    <row r="296" spans="1:1" x14ac:dyDescent="0.25">
      <c r="A296" s="366"/>
    </row>
    <row r="297" spans="1:1" x14ac:dyDescent="0.25">
      <c r="A297" s="366"/>
    </row>
    <row r="298" spans="1:1" x14ac:dyDescent="0.25">
      <c r="A298" s="366"/>
    </row>
    <row r="299" spans="1:1" x14ac:dyDescent="0.25">
      <c r="A299" s="366"/>
    </row>
    <row r="300" spans="1:1" x14ac:dyDescent="0.25">
      <c r="A300" s="366"/>
    </row>
    <row r="301" spans="1:1" x14ac:dyDescent="0.25">
      <c r="A301" s="366"/>
    </row>
    <row r="302" spans="1:1" x14ac:dyDescent="0.25">
      <c r="A302" s="366"/>
    </row>
    <row r="303" spans="1:1" x14ac:dyDescent="0.25">
      <c r="A303" s="366"/>
    </row>
    <row r="304" spans="1:1" x14ac:dyDescent="0.25">
      <c r="A304" s="366"/>
    </row>
    <row r="305" spans="1:1" x14ac:dyDescent="0.25">
      <c r="A305" s="366"/>
    </row>
    <row r="306" spans="1:1" x14ac:dyDescent="0.25">
      <c r="A306" s="366"/>
    </row>
    <row r="307" spans="1:1" x14ac:dyDescent="0.25">
      <c r="A307" s="366"/>
    </row>
    <row r="308" spans="1:1" x14ac:dyDescent="0.25">
      <c r="A308" s="366"/>
    </row>
    <row r="309" spans="1:1" x14ac:dyDescent="0.25">
      <c r="A309" s="366"/>
    </row>
    <row r="310" spans="1:1" x14ac:dyDescent="0.25">
      <c r="A310" s="366"/>
    </row>
    <row r="311" spans="1:1" x14ac:dyDescent="0.25">
      <c r="A311" s="366"/>
    </row>
    <row r="312" spans="1:1" x14ac:dyDescent="0.25">
      <c r="A312" s="366"/>
    </row>
    <row r="313" spans="1:1" x14ac:dyDescent="0.25">
      <c r="A313" s="366"/>
    </row>
    <row r="314" spans="1:1" x14ac:dyDescent="0.25">
      <c r="A314" s="366"/>
    </row>
    <row r="315" spans="1:1" x14ac:dyDescent="0.25">
      <c r="A315" s="366"/>
    </row>
    <row r="316" spans="1:1" x14ac:dyDescent="0.25">
      <c r="A316" s="366"/>
    </row>
    <row r="317" spans="1:1" x14ac:dyDescent="0.25">
      <c r="A317" s="366"/>
    </row>
    <row r="318" spans="1:1" x14ac:dyDescent="0.25">
      <c r="A318" s="366"/>
    </row>
    <row r="319" spans="1:1" x14ac:dyDescent="0.25">
      <c r="A319" s="366"/>
    </row>
    <row r="320" spans="1:1" x14ac:dyDescent="0.25">
      <c r="A320" s="366"/>
    </row>
    <row r="321" spans="1:1" x14ac:dyDescent="0.25">
      <c r="A321" s="366"/>
    </row>
    <row r="322" spans="1:1" x14ac:dyDescent="0.25">
      <c r="A322" s="366"/>
    </row>
    <row r="323" spans="1:1" x14ac:dyDescent="0.25">
      <c r="A323" s="366"/>
    </row>
    <row r="324" spans="1:1" x14ac:dyDescent="0.25">
      <c r="A324" s="366"/>
    </row>
    <row r="325" spans="1:1" x14ac:dyDescent="0.25">
      <c r="A325" s="366"/>
    </row>
    <row r="326" spans="1:1" x14ac:dyDescent="0.25">
      <c r="A326" s="366"/>
    </row>
    <row r="327" spans="1:1" x14ac:dyDescent="0.25">
      <c r="A327" s="366"/>
    </row>
    <row r="328" spans="1:1" x14ac:dyDescent="0.25">
      <c r="A328" s="366"/>
    </row>
    <row r="329" spans="1:1" x14ac:dyDescent="0.25">
      <c r="A329" s="366"/>
    </row>
    <row r="330" spans="1:1" x14ac:dyDescent="0.25">
      <c r="A330" s="366"/>
    </row>
    <row r="331" spans="1:1" x14ac:dyDescent="0.25">
      <c r="A331" s="366"/>
    </row>
    <row r="332" spans="1:1" x14ac:dyDescent="0.25">
      <c r="A332" s="366"/>
    </row>
    <row r="333" spans="1:1" x14ac:dyDescent="0.25">
      <c r="A333" s="366"/>
    </row>
    <row r="334" spans="1:1" x14ac:dyDescent="0.25">
      <c r="A334" s="366"/>
    </row>
    <row r="335" spans="1:1" x14ac:dyDescent="0.25">
      <c r="A335" s="366"/>
    </row>
    <row r="336" spans="1:1" x14ac:dyDescent="0.25">
      <c r="A336" s="366"/>
    </row>
    <row r="337" spans="1:1" x14ac:dyDescent="0.25">
      <c r="A337" s="366"/>
    </row>
    <row r="338" spans="1:1" x14ac:dyDescent="0.25">
      <c r="A338" s="366"/>
    </row>
    <row r="339" spans="1:1" x14ac:dyDescent="0.25">
      <c r="A339" s="366"/>
    </row>
    <row r="340" spans="1:1" x14ac:dyDescent="0.25">
      <c r="A340" s="366"/>
    </row>
    <row r="341" spans="1:1" x14ac:dyDescent="0.25">
      <c r="A341" s="366"/>
    </row>
    <row r="342" spans="1:1" x14ac:dyDescent="0.25">
      <c r="A342" s="366"/>
    </row>
    <row r="343" spans="1:1" x14ac:dyDescent="0.25">
      <c r="A343" s="366"/>
    </row>
    <row r="344" spans="1:1" x14ac:dyDescent="0.25">
      <c r="A344" s="366"/>
    </row>
    <row r="345" spans="1:1" x14ac:dyDescent="0.25">
      <c r="A345" s="366"/>
    </row>
    <row r="346" spans="1:1" x14ac:dyDescent="0.25">
      <c r="A346" s="366"/>
    </row>
    <row r="347" spans="1:1" x14ac:dyDescent="0.25">
      <c r="A347" s="366"/>
    </row>
    <row r="348" spans="1:1" x14ac:dyDescent="0.25">
      <c r="A348" s="366"/>
    </row>
    <row r="349" spans="1:1" x14ac:dyDescent="0.25">
      <c r="A349" s="366"/>
    </row>
    <row r="350" spans="1:1" x14ac:dyDescent="0.25">
      <c r="A350" s="366"/>
    </row>
    <row r="351" spans="1:1" x14ac:dyDescent="0.25">
      <c r="A351" s="366"/>
    </row>
    <row r="352" spans="1:1" x14ac:dyDescent="0.25">
      <c r="A352" s="366"/>
    </row>
    <row r="353" spans="1:1" x14ac:dyDescent="0.25">
      <c r="A353" s="366"/>
    </row>
    <row r="354" spans="1:1" x14ac:dyDescent="0.25">
      <c r="A354" s="366"/>
    </row>
    <row r="355" spans="1:1" x14ac:dyDescent="0.25">
      <c r="A355" s="366"/>
    </row>
    <row r="356" spans="1:1" x14ac:dyDescent="0.25">
      <c r="A356" s="366"/>
    </row>
    <row r="357" spans="1:1" x14ac:dyDescent="0.25">
      <c r="A357" s="366"/>
    </row>
    <row r="358" spans="1:1" x14ac:dyDescent="0.25">
      <c r="A358" s="366"/>
    </row>
    <row r="359" spans="1:1" x14ac:dyDescent="0.25">
      <c r="A359" s="366"/>
    </row>
    <row r="360" spans="1:1" x14ac:dyDescent="0.25">
      <c r="A360" s="366"/>
    </row>
    <row r="361" spans="1:1" x14ac:dyDescent="0.25">
      <c r="A361" s="366"/>
    </row>
    <row r="362" spans="1:1" x14ac:dyDescent="0.25">
      <c r="A362" s="366"/>
    </row>
    <row r="363" spans="1:1" x14ac:dyDescent="0.25">
      <c r="A363" s="366"/>
    </row>
    <row r="364" spans="1:1" x14ac:dyDescent="0.25">
      <c r="A364" s="366"/>
    </row>
    <row r="365" spans="1:1" x14ac:dyDescent="0.25">
      <c r="A365" s="366"/>
    </row>
    <row r="366" spans="1:1" x14ac:dyDescent="0.25">
      <c r="A366" s="366"/>
    </row>
    <row r="367" spans="1:1" x14ac:dyDescent="0.25">
      <c r="A367" s="366"/>
    </row>
    <row r="368" spans="1:1" x14ac:dyDescent="0.25">
      <c r="A368" s="366"/>
    </row>
    <row r="369" spans="1:1" x14ac:dyDescent="0.25">
      <c r="A369" s="366"/>
    </row>
    <row r="370" spans="1:1" x14ac:dyDescent="0.25">
      <c r="A370" s="366"/>
    </row>
    <row r="371" spans="1:1" x14ac:dyDescent="0.25">
      <c r="A371" s="366"/>
    </row>
    <row r="372" spans="1:1" x14ac:dyDescent="0.25">
      <c r="A372" s="366"/>
    </row>
    <row r="373" spans="1:1" x14ac:dyDescent="0.25">
      <c r="A373" s="366"/>
    </row>
    <row r="374" spans="1:1" x14ac:dyDescent="0.25">
      <c r="A374" s="366"/>
    </row>
    <row r="375" spans="1:1" x14ac:dyDescent="0.25">
      <c r="A375" s="366"/>
    </row>
    <row r="376" spans="1:1" x14ac:dyDescent="0.25">
      <c r="A376" s="366"/>
    </row>
    <row r="377" spans="1:1" x14ac:dyDescent="0.25">
      <c r="A377" s="366"/>
    </row>
    <row r="378" spans="1:1" x14ac:dyDescent="0.25">
      <c r="A378" s="366"/>
    </row>
    <row r="379" spans="1:1" x14ac:dyDescent="0.25">
      <c r="A379" s="366"/>
    </row>
    <row r="380" spans="1:1" x14ac:dyDescent="0.25">
      <c r="A380" s="366"/>
    </row>
    <row r="381" spans="1:1" x14ac:dyDescent="0.25">
      <c r="A381" s="366"/>
    </row>
    <row r="382" spans="1:1" x14ac:dyDescent="0.25">
      <c r="A382" s="366"/>
    </row>
    <row r="383" spans="1:1" x14ac:dyDescent="0.25">
      <c r="A383" s="366"/>
    </row>
    <row r="384" spans="1:1" x14ac:dyDescent="0.25">
      <c r="A384" s="366"/>
    </row>
    <row r="385" spans="1:1" x14ac:dyDescent="0.25">
      <c r="A385" s="366"/>
    </row>
    <row r="386" spans="1:1" x14ac:dyDescent="0.25">
      <c r="A386" s="366"/>
    </row>
    <row r="387" spans="1:1" x14ac:dyDescent="0.25">
      <c r="A387" s="366"/>
    </row>
    <row r="388" spans="1:1" x14ac:dyDescent="0.25">
      <c r="A388" s="366"/>
    </row>
    <row r="389" spans="1:1" x14ac:dyDescent="0.25">
      <c r="A389" s="366"/>
    </row>
    <row r="390" spans="1:1" x14ac:dyDescent="0.25">
      <c r="A390" s="366"/>
    </row>
    <row r="391" spans="1:1" x14ac:dyDescent="0.25">
      <c r="A391" s="366"/>
    </row>
    <row r="392" spans="1:1" x14ac:dyDescent="0.25">
      <c r="A392" s="366"/>
    </row>
    <row r="393" spans="1:1" x14ac:dyDescent="0.25">
      <c r="A393" s="366"/>
    </row>
    <row r="394" spans="1:1" x14ac:dyDescent="0.25">
      <c r="A394" s="366"/>
    </row>
    <row r="395" spans="1:1" x14ac:dyDescent="0.25">
      <c r="A395" s="366"/>
    </row>
    <row r="396" spans="1:1" x14ac:dyDescent="0.25">
      <c r="A396" s="366"/>
    </row>
    <row r="397" spans="1:1" x14ac:dyDescent="0.25">
      <c r="A397" s="366"/>
    </row>
    <row r="398" spans="1:1" x14ac:dyDescent="0.25">
      <c r="A398" s="366"/>
    </row>
    <row r="399" spans="1:1" x14ac:dyDescent="0.25">
      <c r="A399" s="366"/>
    </row>
    <row r="400" spans="1:1" x14ac:dyDescent="0.25">
      <c r="A400" s="366"/>
    </row>
    <row r="401" spans="1:1" x14ac:dyDescent="0.25">
      <c r="A401" s="366"/>
    </row>
    <row r="402" spans="1:1" x14ac:dyDescent="0.25">
      <c r="A402" s="366"/>
    </row>
    <row r="403" spans="1:1" x14ac:dyDescent="0.25">
      <c r="A403" s="366"/>
    </row>
    <row r="404" spans="1:1" x14ac:dyDescent="0.25">
      <c r="A404" s="366"/>
    </row>
    <row r="405" spans="1:1" x14ac:dyDescent="0.25">
      <c r="A405" s="366"/>
    </row>
  </sheetData>
  <mergeCells count="89">
    <mergeCell ref="AW171:AW172"/>
    <mergeCell ref="AX171:AZ171"/>
    <mergeCell ref="BA171:BC171"/>
    <mergeCell ref="AW189:AW190"/>
    <mergeCell ref="AX189:AZ189"/>
    <mergeCell ref="BA189:BC189"/>
    <mergeCell ref="AW153:AW154"/>
    <mergeCell ref="AX153:AZ153"/>
    <mergeCell ref="BA153:BC153"/>
    <mergeCell ref="AW119:AW120"/>
    <mergeCell ref="AX119:AZ119"/>
    <mergeCell ref="BA119:BC119"/>
    <mergeCell ref="AW136:AW137"/>
    <mergeCell ref="AX136:AZ136"/>
    <mergeCell ref="BA136:BC136"/>
    <mergeCell ref="AW52:AW53"/>
    <mergeCell ref="AX52:AZ52"/>
    <mergeCell ref="BA52:BC52"/>
    <mergeCell ref="AW69:AW70"/>
    <mergeCell ref="AX69:AZ69"/>
    <mergeCell ref="BA69:BC69"/>
    <mergeCell ref="AW102:AW103"/>
    <mergeCell ref="AX102:AZ102"/>
    <mergeCell ref="BA102:BC102"/>
    <mergeCell ref="AW86:AW87"/>
    <mergeCell ref="AX86:AZ86"/>
    <mergeCell ref="BA86:BC86"/>
    <mergeCell ref="BQ24:BS26"/>
    <mergeCell ref="BU24:BW26"/>
    <mergeCell ref="BY25:CA27"/>
    <mergeCell ref="CC25:CE27"/>
    <mergeCell ref="CG25:CI27"/>
    <mergeCell ref="AW35:AW36"/>
    <mergeCell ref="AX35:AZ35"/>
    <mergeCell ref="BA35:BC35"/>
    <mergeCell ref="AW18:AW19"/>
    <mergeCell ref="AX18:AZ18"/>
    <mergeCell ref="BA18:BC18"/>
    <mergeCell ref="BE24:BG26"/>
    <mergeCell ref="BI24:BK27"/>
    <mergeCell ref="BM24:BO26"/>
    <mergeCell ref="AS1:AS3"/>
    <mergeCell ref="AT1:AT3"/>
    <mergeCell ref="AU1:AU3"/>
    <mergeCell ref="AW2:AW3"/>
    <mergeCell ref="AX2:AZ2"/>
    <mergeCell ref="BA2:BC2"/>
    <mergeCell ref="AR1:AR3"/>
    <mergeCell ref="AG1:AG3"/>
    <mergeCell ref="AH1:AH3"/>
    <mergeCell ref="AI1:AI3"/>
    <mergeCell ref="AJ1:AJ3"/>
    <mergeCell ref="AK1:AK3"/>
    <mergeCell ref="AL1:AL3"/>
    <mergeCell ref="AM1:AM3"/>
    <mergeCell ref="AN1:AN3"/>
    <mergeCell ref="AO1:AO3"/>
    <mergeCell ref="AP1:AP3"/>
    <mergeCell ref="AQ1:AQ3"/>
    <mergeCell ref="AF1:AF3"/>
    <mergeCell ref="T1:T3"/>
    <mergeCell ref="U1:U3"/>
    <mergeCell ref="V1:V3"/>
    <mergeCell ref="W1:W3"/>
    <mergeCell ref="X1:X3"/>
    <mergeCell ref="Y1:Y3"/>
    <mergeCell ref="Z1:Z3"/>
    <mergeCell ref="AA1:AA3"/>
    <mergeCell ref="AB1:AB3"/>
    <mergeCell ref="AC1:AC3"/>
    <mergeCell ref="AD1:AD3"/>
    <mergeCell ref="F1:F3"/>
    <mergeCell ref="A1:A3"/>
    <mergeCell ref="B1:B3"/>
    <mergeCell ref="C1:C3"/>
    <mergeCell ref="D1:D3"/>
    <mergeCell ref="E1:E3"/>
    <mergeCell ref="S1:S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R1:R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3"/>
  <sheetViews>
    <sheetView topLeftCell="D1" workbookViewId="0">
      <selection activeCell="O127" sqref="O127:T127"/>
    </sheetView>
  </sheetViews>
  <sheetFormatPr baseColWidth="10" defaultColWidth="8.88671875" defaultRowHeight="15.6" x14ac:dyDescent="0.3"/>
  <cols>
    <col min="1" max="1" width="11.21875" style="121" customWidth="1"/>
    <col min="2" max="2" width="12" style="121" customWidth="1"/>
    <col min="3" max="3" width="10.5546875" style="121" bestFit="1" customWidth="1"/>
    <col min="4" max="4" width="12.6640625" style="121" bestFit="1" customWidth="1"/>
    <col min="5" max="5" width="11.109375" style="121" bestFit="1" customWidth="1"/>
    <col min="6" max="6" width="11.21875" style="121" customWidth="1"/>
    <col min="7" max="7" width="4.77734375" style="121" customWidth="1"/>
    <col min="8" max="8" width="9.5546875" style="121" bestFit="1" customWidth="1"/>
    <col min="9" max="9" width="8" style="121" customWidth="1"/>
    <col min="10" max="10" width="10.5546875" style="121" bestFit="1" customWidth="1"/>
    <col min="11" max="11" width="12.6640625" style="121" bestFit="1" customWidth="1"/>
    <col min="12" max="12" width="11.109375" style="121" bestFit="1" customWidth="1"/>
    <col min="13" max="13" width="11.109375" style="121" customWidth="1"/>
    <col min="14" max="14" width="5.5546875" style="121" customWidth="1"/>
    <col min="15" max="15" width="9.6640625" style="121" customWidth="1"/>
    <col min="16" max="16" width="5.77734375" style="121" bestFit="1" customWidth="1"/>
    <col min="17" max="17" width="9.77734375" style="121" bestFit="1" customWidth="1"/>
    <col min="18" max="18" width="10.5546875" style="121" bestFit="1" customWidth="1"/>
    <col min="19" max="19" width="13.109375" style="121" customWidth="1"/>
    <col min="20" max="20" width="11.109375" style="121" bestFit="1" customWidth="1"/>
    <col min="21" max="21" width="5.5546875" style="121" customWidth="1"/>
    <col min="22" max="171" width="14" style="121" customWidth="1"/>
    <col min="172" max="16384" width="8.88671875" style="121"/>
  </cols>
  <sheetData>
    <row r="1" spans="1:21" x14ac:dyDescent="0.3">
      <c r="N1" s="122"/>
      <c r="O1" s="122"/>
      <c r="P1" s="122"/>
      <c r="Q1" s="122"/>
      <c r="R1" s="122"/>
      <c r="S1" s="122"/>
      <c r="T1" s="122"/>
      <c r="U1" s="122"/>
    </row>
    <row r="2" spans="1:21" x14ac:dyDescent="0.3">
      <c r="A2" s="121" t="s">
        <v>296</v>
      </c>
      <c r="F2" s="122"/>
      <c r="G2" s="122"/>
      <c r="H2" s="121" t="s">
        <v>180</v>
      </c>
      <c r="I2" s="122"/>
      <c r="J2" s="122"/>
      <c r="K2" s="122"/>
      <c r="L2" s="122"/>
      <c r="M2" s="122"/>
      <c r="N2" s="122"/>
      <c r="O2" s="121" t="s">
        <v>181</v>
      </c>
      <c r="P2" s="122"/>
      <c r="Q2" s="122"/>
      <c r="R2" s="122"/>
      <c r="S2" s="122"/>
      <c r="T2" s="122"/>
      <c r="U2" s="122"/>
    </row>
    <row r="3" spans="1:21" x14ac:dyDescent="0.3">
      <c r="A3" s="123" t="s">
        <v>75</v>
      </c>
      <c r="B3" s="124" t="s">
        <v>132</v>
      </c>
      <c r="C3" s="123" t="s">
        <v>133</v>
      </c>
      <c r="D3" s="123" t="s">
        <v>134</v>
      </c>
      <c r="E3" s="123" t="s">
        <v>135</v>
      </c>
      <c r="F3" s="123" t="s">
        <v>131</v>
      </c>
      <c r="G3" s="125"/>
      <c r="H3" s="123" t="s">
        <v>75</v>
      </c>
      <c r="I3" s="124" t="s">
        <v>132</v>
      </c>
      <c r="J3" s="123" t="s">
        <v>133</v>
      </c>
      <c r="K3" s="123" t="s">
        <v>134</v>
      </c>
      <c r="L3" s="123" t="s">
        <v>135</v>
      </c>
      <c r="M3" s="123" t="s">
        <v>131</v>
      </c>
      <c r="N3" s="125"/>
      <c r="O3" s="123" t="s">
        <v>75</v>
      </c>
      <c r="P3" s="124" t="s">
        <v>132</v>
      </c>
      <c r="Q3" s="123" t="s">
        <v>131</v>
      </c>
      <c r="R3" s="123" t="s">
        <v>133</v>
      </c>
      <c r="S3" s="123" t="s">
        <v>134</v>
      </c>
      <c r="T3" s="123" t="s">
        <v>135</v>
      </c>
      <c r="U3" s="125"/>
    </row>
    <row r="4" spans="1:21" x14ac:dyDescent="0.3">
      <c r="A4" s="126" t="s">
        <v>136</v>
      </c>
      <c r="B4" s="127">
        <f>PIBT!G4</f>
        <v>10401367.607000001</v>
      </c>
      <c r="C4" s="127">
        <v>419192.59</v>
      </c>
      <c r="D4" s="127">
        <v>4014172.2910000002</v>
      </c>
      <c r="E4" s="127">
        <v>5383811.9409999996</v>
      </c>
      <c r="F4" s="127">
        <v>584190.78500000003</v>
      </c>
      <c r="G4" s="128"/>
      <c r="H4" s="126" t="s">
        <v>136</v>
      </c>
      <c r="I4" s="130">
        <f t="shared" ref="I4:I35" si="0">(B4/$B4)</f>
        <v>1</v>
      </c>
      <c r="J4" s="130">
        <f t="shared" ref="J4:L4" si="1">(C4/$B4)</f>
        <v>4.0301680109631761E-2</v>
      </c>
      <c r="K4" s="130">
        <f t="shared" si="1"/>
        <v>0.38592735519687899</v>
      </c>
      <c r="L4" s="130">
        <f t="shared" si="1"/>
        <v>0.51760615953778577</v>
      </c>
      <c r="M4" s="130">
        <f t="shared" ref="M4:M35" si="2">(F4/$B4)</f>
        <v>5.6164805155703407E-2</v>
      </c>
      <c r="N4" s="129"/>
      <c r="O4" s="126" t="s">
        <v>136</v>
      </c>
      <c r="P4" s="131" t="s">
        <v>2</v>
      </c>
      <c r="Q4" s="131" t="s">
        <v>2</v>
      </c>
      <c r="R4" s="131" t="s">
        <v>2</v>
      </c>
      <c r="S4" s="131" t="s">
        <v>2</v>
      </c>
      <c r="T4" s="131" t="s">
        <v>2</v>
      </c>
      <c r="U4" s="129"/>
    </row>
    <row r="5" spans="1:21" x14ac:dyDescent="0.3">
      <c r="A5" s="126" t="s">
        <v>137</v>
      </c>
      <c r="B5" s="127">
        <f>PIBT!G5</f>
        <v>10342350</v>
      </c>
      <c r="C5" s="127">
        <v>386092.63900000002</v>
      </c>
      <c r="D5" s="127">
        <v>4003454.6510000001</v>
      </c>
      <c r="E5" s="127">
        <v>5369491.4110000003</v>
      </c>
      <c r="F5" s="127">
        <v>583311.30000000005</v>
      </c>
      <c r="G5" s="129"/>
      <c r="H5" s="126" t="s">
        <v>137</v>
      </c>
      <c r="I5" s="130">
        <f t="shared" si="0"/>
        <v>1</v>
      </c>
      <c r="J5" s="130">
        <f t="shared" ref="J5:J68" si="3">(C5/$B5)</f>
        <v>3.7331229266075891E-2</v>
      </c>
      <c r="K5" s="130">
        <f t="shared" ref="K5:K68" si="4">(D5/$B5)</f>
        <v>0.38709332511469829</v>
      </c>
      <c r="L5" s="130">
        <f t="shared" ref="L5:L68" si="5">(E5/$B5)</f>
        <v>0.51917517885200171</v>
      </c>
      <c r="M5" s="130">
        <f t="shared" si="2"/>
        <v>5.640026686391391E-2</v>
      </c>
      <c r="N5" s="128"/>
      <c r="O5" s="126" t="s">
        <v>137</v>
      </c>
      <c r="P5" s="129">
        <f t="shared" ref="P5:P36" si="6">((B5/B4)-1)*100</f>
        <v>-0.5674023765901981</v>
      </c>
      <c r="Q5" s="129">
        <f t="shared" ref="Q5:Q36" si="7">((F5/F4)-1)*100</f>
        <v>-0.15054756469669028</v>
      </c>
      <c r="R5" s="129">
        <f t="shared" ref="R5:T20" si="8">((C5/C4)-1)*100</f>
        <v>-7.896120253461536</v>
      </c>
      <c r="S5" s="129">
        <f t="shared" si="8"/>
        <v>-0.26699501723006502</v>
      </c>
      <c r="T5" s="129">
        <f t="shared" si="8"/>
        <v>-0.26599238897894173</v>
      </c>
      <c r="U5" s="128"/>
    </row>
    <row r="6" spans="1:21" x14ac:dyDescent="0.3">
      <c r="A6" s="126" t="s">
        <v>138</v>
      </c>
      <c r="B6" s="127">
        <f>PIBT!G6</f>
        <v>10392733.012</v>
      </c>
      <c r="C6" s="127">
        <v>424698.38900000002</v>
      </c>
      <c r="D6" s="127">
        <v>4131481.2680000002</v>
      </c>
      <c r="E6" s="127">
        <v>5257710.8720000004</v>
      </c>
      <c r="F6" s="127">
        <v>578842.48300000001</v>
      </c>
      <c r="G6" s="128"/>
      <c r="H6" s="126" t="s">
        <v>138</v>
      </c>
      <c r="I6" s="130">
        <f t="shared" si="0"/>
        <v>1</v>
      </c>
      <c r="J6" s="130">
        <f t="shared" si="3"/>
        <v>4.0864937885888221E-2</v>
      </c>
      <c r="K6" s="130">
        <f t="shared" si="4"/>
        <v>0.39753559176682141</v>
      </c>
      <c r="L6" s="130">
        <f t="shared" si="5"/>
        <v>0.50590262118050844</v>
      </c>
      <c r="M6" s="130">
        <f t="shared" si="2"/>
        <v>5.5696849166782005E-2</v>
      </c>
      <c r="N6" s="128"/>
      <c r="O6" s="126" t="s">
        <v>138</v>
      </c>
      <c r="P6" s="129">
        <f t="shared" si="6"/>
        <v>0.48715245567980681</v>
      </c>
      <c r="Q6" s="129">
        <f t="shared" si="7"/>
        <v>-0.76611185142479998</v>
      </c>
      <c r="R6" s="129">
        <f t="shared" si="8"/>
        <v>9.9990898816384899</v>
      </c>
      <c r="S6" s="129">
        <f t="shared" si="8"/>
        <v>3.1979035148561374</v>
      </c>
      <c r="T6" s="129">
        <f t="shared" si="8"/>
        <v>-2.0817714461933035</v>
      </c>
      <c r="U6" s="128"/>
    </row>
    <row r="7" spans="1:21" x14ac:dyDescent="0.3">
      <c r="A7" s="126" t="s">
        <v>139</v>
      </c>
      <c r="B7" s="127">
        <f>PIBT!G7</f>
        <v>10927666.353</v>
      </c>
      <c r="C7" s="127">
        <v>412868.41499999998</v>
      </c>
      <c r="D7" s="127">
        <v>4149062.1919999998</v>
      </c>
      <c r="E7" s="127">
        <v>5745881.1730000004</v>
      </c>
      <c r="F7" s="127">
        <v>619854.57200000004</v>
      </c>
      <c r="G7" s="128"/>
      <c r="H7" s="126" t="s">
        <v>139</v>
      </c>
      <c r="I7" s="130">
        <f t="shared" si="0"/>
        <v>1</v>
      </c>
      <c r="J7" s="130">
        <f t="shared" si="3"/>
        <v>3.7781938216539177E-2</v>
      </c>
      <c r="K7" s="130">
        <f t="shared" si="4"/>
        <v>0.37968419404212017</v>
      </c>
      <c r="L7" s="130">
        <f t="shared" si="5"/>
        <v>0.52581045095896151</v>
      </c>
      <c r="M7" s="130">
        <f t="shared" si="2"/>
        <v>5.6723416690868292E-2</v>
      </c>
      <c r="N7" s="128"/>
      <c r="O7" s="126" t="s">
        <v>139</v>
      </c>
      <c r="P7" s="129">
        <f t="shared" si="6"/>
        <v>5.1471864078711294</v>
      </c>
      <c r="Q7" s="129">
        <f t="shared" si="7"/>
        <v>7.0851898753948372</v>
      </c>
      <c r="R7" s="129">
        <f t="shared" si="8"/>
        <v>-2.7855000881578662</v>
      </c>
      <c r="S7" s="129">
        <f t="shared" si="8"/>
        <v>0.42553560961708925</v>
      </c>
      <c r="T7" s="129">
        <f t="shared" si="8"/>
        <v>9.2848449236673893</v>
      </c>
      <c r="U7" s="128"/>
    </row>
    <row r="8" spans="1:21" x14ac:dyDescent="0.3">
      <c r="A8" s="126" t="s">
        <v>140</v>
      </c>
      <c r="B8" s="127">
        <f>PIBT!G8</f>
        <v>11345848.491</v>
      </c>
      <c r="C8" s="127">
        <v>438850.326</v>
      </c>
      <c r="D8" s="127">
        <v>4412239.7790000001</v>
      </c>
      <c r="E8" s="127">
        <v>5856656.8200000003</v>
      </c>
      <c r="F8" s="127">
        <v>638101.56599999999</v>
      </c>
      <c r="G8" s="127"/>
      <c r="H8" s="126" t="s">
        <v>140</v>
      </c>
      <c r="I8" s="130">
        <f t="shared" si="0"/>
        <v>1</v>
      </c>
      <c r="J8" s="130">
        <f t="shared" si="3"/>
        <v>3.8679374781719886E-2</v>
      </c>
      <c r="K8" s="130">
        <f t="shared" si="4"/>
        <v>0.38888583630391083</v>
      </c>
      <c r="L8" s="130">
        <f t="shared" si="5"/>
        <v>0.51619381526606356</v>
      </c>
      <c r="M8" s="130">
        <f t="shared" si="2"/>
        <v>5.62409736483057E-2</v>
      </c>
      <c r="N8" s="127"/>
      <c r="O8" s="126" t="s">
        <v>140</v>
      </c>
      <c r="P8" s="129">
        <f t="shared" si="6"/>
        <v>3.8268201507195121</v>
      </c>
      <c r="Q8" s="129">
        <f t="shared" si="7"/>
        <v>2.9437540391328954</v>
      </c>
      <c r="R8" s="129">
        <f t="shared" si="8"/>
        <v>6.2930246189939254</v>
      </c>
      <c r="S8" s="129">
        <f t="shared" si="8"/>
        <v>6.3430619938029675</v>
      </c>
      <c r="T8" s="129">
        <f t="shared" si="8"/>
        <v>1.9279139902951048</v>
      </c>
      <c r="U8" s="127"/>
    </row>
    <row r="9" spans="1:21" x14ac:dyDescent="0.3">
      <c r="A9" s="126" t="s">
        <v>141</v>
      </c>
      <c r="B9" s="127">
        <f>PIBT!G9</f>
        <v>11564024.631999999</v>
      </c>
      <c r="C9" s="127">
        <v>426920.489</v>
      </c>
      <c r="D9" s="127">
        <v>4585666.8940000003</v>
      </c>
      <c r="E9" s="127">
        <v>5898711.0350000001</v>
      </c>
      <c r="F9" s="127">
        <v>652726.21299999999</v>
      </c>
      <c r="G9" s="127"/>
      <c r="H9" s="126" t="s">
        <v>141</v>
      </c>
      <c r="I9" s="130">
        <f t="shared" si="0"/>
        <v>1</v>
      </c>
      <c r="J9" s="130">
        <f t="shared" si="3"/>
        <v>3.6917985094793423E-2</v>
      </c>
      <c r="K9" s="130">
        <f t="shared" si="4"/>
        <v>0.39654592928750176</v>
      </c>
      <c r="L9" s="130">
        <f t="shared" si="5"/>
        <v>0.51009153151378384</v>
      </c>
      <c r="M9" s="130">
        <f t="shared" si="2"/>
        <v>5.6444554017445997E-2</v>
      </c>
      <c r="N9" s="127"/>
      <c r="O9" s="126" t="s">
        <v>141</v>
      </c>
      <c r="P9" s="129">
        <f t="shared" si="6"/>
        <v>1.9229601133230911</v>
      </c>
      <c r="Q9" s="129">
        <f t="shared" si="7"/>
        <v>2.2918995625846872</v>
      </c>
      <c r="R9" s="129">
        <f t="shared" si="8"/>
        <v>-2.7184295631581645</v>
      </c>
      <c r="S9" s="129">
        <f t="shared" si="8"/>
        <v>3.9305913478552279</v>
      </c>
      <c r="T9" s="129">
        <f t="shared" si="8"/>
        <v>0.71805837856826482</v>
      </c>
      <c r="U9" s="127"/>
    </row>
    <row r="10" spans="1:21" x14ac:dyDescent="0.3">
      <c r="A10" s="126" t="s">
        <v>142</v>
      </c>
      <c r="B10" s="127">
        <f>PIBT!G10</f>
        <v>11427297.666999999</v>
      </c>
      <c r="C10" s="127">
        <v>448581.07699999999</v>
      </c>
      <c r="D10" s="127">
        <v>4673950.2659999998</v>
      </c>
      <c r="E10" s="127">
        <v>5668073.4589999998</v>
      </c>
      <c r="F10" s="127">
        <v>636692.86499999999</v>
      </c>
      <c r="G10" s="127"/>
      <c r="H10" s="126" t="s">
        <v>142</v>
      </c>
      <c r="I10" s="130">
        <f t="shared" si="0"/>
        <v>1</v>
      </c>
      <c r="J10" s="130">
        <f t="shared" si="3"/>
        <v>3.9255219394119946E-2</v>
      </c>
      <c r="K10" s="130">
        <f t="shared" si="4"/>
        <v>0.40901623482667609</v>
      </c>
      <c r="L10" s="130">
        <f t="shared" si="5"/>
        <v>0.49601171021985246</v>
      </c>
      <c r="M10" s="130">
        <f t="shared" si="2"/>
        <v>5.5716835559351502E-2</v>
      </c>
      <c r="N10" s="127"/>
      <c r="O10" s="126" t="s">
        <v>142</v>
      </c>
      <c r="P10" s="129">
        <f t="shared" si="6"/>
        <v>-1.1823475766529312</v>
      </c>
      <c r="Q10" s="129">
        <f t="shared" si="7"/>
        <v>-2.456366494967166</v>
      </c>
      <c r="R10" s="129">
        <f t="shared" si="8"/>
        <v>5.0736819988979276</v>
      </c>
      <c r="S10" s="129">
        <f t="shared" si="8"/>
        <v>1.925202463255915</v>
      </c>
      <c r="T10" s="129">
        <f t="shared" si="8"/>
        <v>-3.9099656625237622</v>
      </c>
      <c r="U10" s="127"/>
    </row>
    <row r="11" spans="1:21" x14ac:dyDescent="0.3">
      <c r="A11" s="126" t="s">
        <v>143</v>
      </c>
      <c r="B11" s="127">
        <f>PIBT!G11</f>
        <v>11759145.617000001</v>
      </c>
      <c r="C11" s="127">
        <v>456677.36099999998</v>
      </c>
      <c r="D11" s="127">
        <v>4472955.2149999999</v>
      </c>
      <c r="E11" s="127">
        <v>6161533.9780000001</v>
      </c>
      <c r="F11" s="127">
        <v>667979.06400000001</v>
      </c>
      <c r="G11" s="127"/>
      <c r="H11" s="126" t="s">
        <v>143</v>
      </c>
      <c r="I11" s="130">
        <f t="shared" si="0"/>
        <v>1</v>
      </c>
      <c r="J11" s="130">
        <f t="shared" si="3"/>
        <v>3.8835930421661682E-2</v>
      </c>
      <c r="K11" s="130">
        <f t="shared" si="4"/>
        <v>0.38038096990086789</v>
      </c>
      <c r="L11" s="130">
        <f t="shared" si="5"/>
        <v>0.52397803196623172</v>
      </c>
      <c r="M11" s="130">
        <f t="shared" si="2"/>
        <v>5.6805067796278821E-2</v>
      </c>
      <c r="N11" s="127"/>
      <c r="O11" s="126" t="s">
        <v>143</v>
      </c>
      <c r="P11" s="129">
        <f t="shared" si="6"/>
        <v>2.9039932245601641</v>
      </c>
      <c r="Q11" s="129">
        <f t="shared" si="7"/>
        <v>4.9138604686578491</v>
      </c>
      <c r="R11" s="129">
        <f t="shared" si="8"/>
        <v>1.8048652551609923</v>
      </c>
      <c r="S11" s="129">
        <f t="shared" si="8"/>
        <v>-4.3003249833895474</v>
      </c>
      <c r="T11" s="129">
        <f t="shared" si="8"/>
        <v>8.7059654849120491</v>
      </c>
      <c r="U11" s="127"/>
    </row>
    <row r="12" spans="1:21" x14ac:dyDescent="0.3">
      <c r="A12" s="126" t="s">
        <v>144</v>
      </c>
      <c r="B12" s="127">
        <f>PIBT!G12</f>
        <v>11739627.495999999</v>
      </c>
      <c r="C12" s="127">
        <v>465847.12900000002</v>
      </c>
      <c r="D12" s="127">
        <v>4592234.2489999998</v>
      </c>
      <c r="E12" s="127">
        <v>6021881.3839999996</v>
      </c>
      <c r="F12" s="127">
        <v>659664.73499999999</v>
      </c>
      <c r="G12" s="127"/>
      <c r="H12" s="126" t="s">
        <v>144</v>
      </c>
      <c r="I12" s="130">
        <f t="shared" si="0"/>
        <v>1</v>
      </c>
      <c r="J12" s="130">
        <f t="shared" si="3"/>
        <v>3.968159374381567E-2</v>
      </c>
      <c r="K12" s="130">
        <f t="shared" si="4"/>
        <v>0.39117376173687751</v>
      </c>
      <c r="L12" s="130">
        <f t="shared" si="5"/>
        <v>0.51295336125884861</v>
      </c>
      <c r="M12" s="130">
        <f t="shared" si="2"/>
        <v>5.619128334563981E-2</v>
      </c>
      <c r="N12" s="127"/>
      <c r="O12" s="126" t="s">
        <v>144</v>
      </c>
      <c r="P12" s="129">
        <f t="shared" si="6"/>
        <v>-0.16598247556169898</v>
      </c>
      <c r="Q12" s="129">
        <f t="shared" si="7"/>
        <v>-1.244699040447772</v>
      </c>
      <c r="R12" s="129">
        <f t="shared" si="8"/>
        <v>2.0079313719254088</v>
      </c>
      <c r="S12" s="129">
        <f t="shared" si="8"/>
        <v>2.6666717699296294</v>
      </c>
      <c r="T12" s="129">
        <f t="shared" si="8"/>
        <v>-2.2665231498947391</v>
      </c>
      <c r="U12" s="127"/>
    </row>
    <row r="13" spans="1:21" x14ac:dyDescent="0.3">
      <c r="A13" s="126" t="s">
        <v>145</v>
      </c>
      <c r="B13" s="127">
        <f>PIBT!G13</f>
        <v>11650017.816</v>
      </c>
      <c r="C13" s="127">
        <v>440105.28899999999</v>
      </c>
      <c r="D13" s="127">
        <v>4593821.8720000004</v>
      </c>
      <c r="E13" s="127">
        <v>5958776.852</v>
      </c>
      <c r="F13" s="127">
        <v>657313.80299999996</v>
      </c>
      <c r="G13" s="127"/>
      <c r="H13" s="126" t="s">
        <v>145</v>
      </c>
      <c r="I13" s="130">
        <f t="shared" si="0"/>
        <v>1</v>
      </c>
      <c r="J13" s="130">
        <f t="shared" si="3"/>
        <v>3.7777220254166861E-2</v>
      </c>
      <c r="K13" s="130">
        <f t="shared" si="4"/>
        <v>0.39431887097124424</v>
      </c>
      <c r="L13" s="130">
        <f t="shared" si="5"/>
        <v>0.51148220939338696</v>
      </c>
      <c r="M13" s="130">
        <f t="shared" si="2"/>
        <v>5.6421699381202041E-2</v>
      </c>
      <c r="N13" s="127"/>
      <c r="O13" s="126" t="s">
        <v>145</v>
      </c>
      <c r="P13" s="129">
        <f t="shared" si="6"/>
        <v>-0.76330939827973232</v>
      </c>
      <c r="Q13" s="129">
        <f t="shared" si="7"/>
        <v>-0.35638285257132418</v>
      </c>
      <c r="R13" s="129">
        <f t="shared" si="8"/>
        <v>-5.5258127393117418</v>
      </c>
      <c r="S13" s="129">
        <f t="shared" si="8"/>
        <v>3.4571908006353347E-2</v>
      </c>
      <c r="T13" s="129">
        <f t="shared" si="8"/>
        <v>-1.047920541372116</v>
      </c>
      <c r="U13" s="127"/>
    </row>
    <row r="14" spans="1:21" x14ac:dyDescent="0.3">
      <c r="A14" s="126" t="s">
        <v>146</v>
      </c>
      <c r="B14" s="127">
        <f>PIBT!G14</f>
        <v>11397428.970000001</v>
      </c>
      <c r="C14" s="127">
        <v>421648.58199999999</v>
      </c>
      <c r="D14" s="127">
        <v>4561105.6639999999</v>
      </c>
      <c r="E14" s="127">
        <v>5779277.6969999997</v>
      </c>
      <c r="F14" s="127">
        <v>635397.027</v>
      </c>
      <c r="G14" s="127"/>
      <c r="H14" s="126" t="s">
        <v>146</v>
      </c>
      <c r="I14" s="130">
        <f t="shared" si="0"/>
        <v>1</v>
      </c>
      <c r="J14" s="130">
        <f t="shared" si="3"/>
        <v>3.6995061176503211E-2</v>
      </c>
      <c r="K14" s="130">
        <f t="shared" si="4"/>
        <v>0.40018724187758631</v>
      </c>
      <c r="L14" s="130">
        <f t="shared" si="5"/>
        <v>0.5070685425820205</v>
      </c>
      <c r="M14" s="130">
        <f t="shared" si="2"/>
        <v>5.5749154363889837E-2</v>
      </c>
      <c r="N14" s="127"/>
      <c r="O14" s="126" t="s">
        <v>146</v>
      </c>
      <c r="P14" s="129">
        <f t="shared" si="6"/>
        <v>-2.1681412851840998</v>
      </c>
      <c r="Q14" s="129">
        <f t="shared" si="7"/>
        <v>-3.3342941985960328</v>
      </c>
      <c r="R14" s="129">
        <f t="shared" si="8"/>
        <v>-4.1937026119220349</v>
      </c>
      <c r="S14" s="129">
        <f t="shared" si="8"/>
        <v>-0.71217841944222204</v>
      </c>
      <c r="T14" s="129">
        <f t="shared" si="8"/>
        <v>-3.0123490014524301</v>
      </c>
      <c r="U14" s="127"/>
    </row>
    <row r="15" spans="1:21" x14ac:dyDescent="0.3">
      <c r="A15" s="126" t="s">
        <v>147</v>
      </c>
      <c r="B15" s="127">
        <f>PIBT!G15</f>
        <v>11286384.638</v>
      </c>
      <c r="C15" s="127">
        <v>403795.99900000001</v>
      </c>
      <c r="D15" s="127">
        <v>4188146.2719999999</v>
      </c>
      <c r="E15" s="127">
        <v>6052977.4699999997</v>
      </c>
      <c r="F15" s="127">
        <v>641464.897</v>
      </c>
      <c r="G15" s="127"/>
      <c r="H15" s="126" t="s">
        <v>147</v>
      </c>
      <c r="I15" s="130">
        <f t="shared" si="0"/>
        <v>1</v>
      </c>
      <c r="J15" s="130">
        <f t="shared" si="3"/>
        <v>3.5777267207469064E-2</v>
      </c>
      <c r="K15" s="130">
        <f t="shared" si="4"/>
        <v>0.37107952691059082</v>
      </c>
      <c r="L15" s="130">
        <f t="shared" si="5"/>
        <v>0.5363079200420211</v>
      </c>
      <c r="M15" s="130">
        <f t="shared" si="2"/>
        <v>5.6835285839918932E-2</v>
      </c>
      <c r="N15" s="127"/>
      <c r="O15" s="126" t="s">
        <v>147</v>
      </c>
      <c r="P15" s="129">
        <f t="shared" si="6"/>
        <v>-0.97429281895319297</v>
      </c>
      <c r="Q15" s="129">
        <f t="shared" si="7"/>
        <v>0.9549729920281802</v>
      </c>
      <c r="R15" s="129">
        <f t="shared" si="8"/>
        <v>-4.2339957400829071</v>
      </c>
      <c r="S15" s="129">
        <f t="shared" si="8"/>
        <v>-8.1769513682549029</v>
      </c>
      <c r="T15" s="129">
        <f t="shared" si="8"/>
        <v>4.7358820141499169</v>
      </c>
      <c r="U15" s="127"/>
    </row>
    <row r="16" spans="1:21" x14ac:dyDescent="0.3">
      <c r="A16" s="126" t="s">
        <v>148</v>
      </c>
      <c r="B16" s="127">
        <f>PIBT!G16</f>
        <v>11163156.387</v>
      </c>
      <c r="C16" s="127">
        <v>441749.13799999998</v>
      </c>
      <c r="D16" s="127">
        <v>4063199.1359999999</v>
      </c>
      <c r="E16" s="127">
        <v>6030643.8799999999</v>
      </c>
      <c r="F16" s="127">
        <v>627564.23400000005</v>
      </c>
      <c r="G16" s="127"/>
      <c r="H16" s="126" t="s">
        <v>148</v>
      </c>
      <c r="I16" s="130">
        <f t="shared" si="0"/>
        <v>1</v>
      </c>
      <c r="J16" s="130">
        <f t="shared" si="3"/>
        <v>3.9572063911461168E-2</v>
      </c>
      <c r="K16" s="130">
        <f t="shared" si="4"/>
        <v>0.36398299863753397</v>
      </c>
      <c r="L16" s="130">
        <f t="shared" si="5"/>
        <v>0.54022748324326597</v>
      </c>
      <c r="M16" s="130">
        <f t="shared" si="2"/>
        <v>5.6217454297319253E-2</v>
      </c>
      <c r="N16" s="127"/>
      <c r="O16" s="126" t="s">
        <v>148</v>
      </c>
      <c r="P16" s="129">
        <f t="shared" si="6"/>
        <v>-1.0918310420247823</v>
      </c>
      <c r="Q16" s="129">
        <f t="shared" si="7"/>
        <v>-2.1670185017154453</v>
      </c>
      <c r="R16" s="129">
        <f t="shared" si="8"/>
        <v>9.3990874337514185</v>
      </c>
      <c r="S16" s="129">
        <f t="shared" si="8"/>
        <v>-2.9833517715304847</v>
      </c>
      <c r="T16" s="129">
        <f t="shared" si="8"/>
        <v>-0.36896866229373382</v>
      </c>
      <c r="U16" s="127"/>
    </row>
    <row r="17" spans="1:21" x14ac:dyDescent="0.3">
      <c r="A17" s="126" t="s">
        <v>149</v>
      </c>
      <c r="B17" s="127">
        <f>PIBT!G17</f>
        <v>10952709.703</v>
      </c>
      <c r="C17" s="127">
        <v>424000.73599999998</v>
      </c>
      <c r="D17" s="127">
        <v>4044216.6290000002</v>
      </c>
      <c r="E17" s="127">
        <v>5866429.7879999997</v>
      </c>
      <c r="F17" s="127">
        <v>618062.55000000005</v>
      </c>
      <c r="G17" s="127"/>
      <c r="H17" s="126" t="s">
        <v>149</v>
      </c>
      <c r="I17" s="130">
        <f t="shared" si="0"/>
        <v>1</v>
      </c>
      <c r="J17" s="130">
        <f t="shared" si="3"/>
        <v>3.8711948686439131E-2</v>
      </c>
      <c r="K17" s="130">
        <f t="shared" si="4"/>
        <v>0.36924347843276351</v>
      </c>
      <c r="L17" s="130">
        <f t="shared" si="5"/>
        <v>0.53561446866369122</v>
      </c>
      <c r="M17" s="130">
        <f t="shared" si="2"/>
        <v>5.6430104217106182E-2</v>
      </c>
      <c r="N17" s="127"/>
      <c r="O17" s="126" t="s">
        <v>149</v>
      </c>
      <c r="P17" s="129">
        <f t="shared" si="6"/>
        <v>-1.885189785973751</v>
      </c>
      <c r="Q17" s="129">
        <f t="shared" si="7"/>
        <v>-1.5140576032253605</v>
      </c>
      <c r="R17" s="129">
        <f t="shared" si="8"/>
        <v>-4.0177558875055475</v>
      </c>
      <c r="S17" s="129">
        <f t="shared" si="8"/>
        <v>-0.46718131119428685</v>
      </c>
      <c r="T17" s="129">
        <f t="shared" si="8"/>
        <v>-2.722994347993235</v>
      </c>
      <c r="U17" s="127"/>
    </row>
    <row r="18" spans="1:21" x14ac:dyDescent="0.3">
      <c r="A18" s="126" t="s">
        <v>150</v>
      </c>
      <c r="B18" s="127">
        <f>PIBT!G18</f>
        <v>10762491.888</v>
      </c>
      <c r="C18" s="127">
        <v>437586.11099999998</v>
      </c>
      <c r="D18" s="127">
        <v>4063232.8829999999</v>
      </c>
      <c r="E18" s="127">
        <v>5661624.7220000001</v>
      </c>
      <c r="F18" s="127">
        <v>600048.17200000002</v>
      </c>
      <c r="G18" s="127"/>
      <c r="H18" s="126" t="s">
        <v>150</v>
      </c>
      <c r="I18" s="130">
        <f t="shared" si="0"/>
        <v>1</v>
      </c>
      <c r="J18" s="130">
        <f t="shared" si="3"/>
        <v>4.0658438171544756E-2</v>
      </c>
      <c r="K18" s="130">
        <f t="shared" si="4"/>
        <v>0.37753644093617733</v>
      </c>
      <c r="L18" s="130">
        <f t="shared" si="5"/>
        <v>0.52605147403758956</v>
      </c>
      <c r="M18" s="130">
        <f t="shared" si="2"/>
        <v>5.5753646854688345E-2</v>
      </c>
      <c r="N18" s="127"/>
      <c r="O18" s="126" t="s">
        <v>150</v>
      </c>
      <c r="P18" s="129">
        <f t="shared" si="6"/>
        <v>-1.736719224356853</v>
      </c>
      <c r="Q18" s="129">
        <f t="shared" si="7"/>
        <v>-2.91465289395062</v>
      </c>
      <c r="R18" s="129">
        <f t="shared" si="8"/>
        <v>3.2040923155378653</v>
      </c>
      <c r="S18" s="129">
        <f t="shared" si="8"/>
        <v>0.47020859030248996</v>
      </c>
      <c r="T18" s="129">
        <f t="shared" si="8"/>
        <v>-3.4911364049551197</v>
      </c>
      <c r="U18" s="127"/>
    </row>
    <row r="19" spans="1:21" x14ac:dyDescent="0.3">
      <c r="A19" s="126" t="s">
        <v>151</v>
      </c>
      <c r="B19" s="127">
        <f>PIBT!G19</f>
        <v>11064605.247</v>
      </c>
      <c r="C19" s="127">
        <v>462914.86</v>
      </c>
      <c r="D19" s="127">
        <v>3960625.4369999999</v>
      </c>
      <c r="E19" s="127">
        <v>6012971.4349999996</v>
      </c>
      <c r="F19" s="127">
        <v>628093.51500000001</v>
      </c>
      <c r="G19" s="127"/>
      <c r="H19" s="126" t="s">
        <v>151</v>
      </c>
      <c r="I19" s="130">
        <f t="shared" si="0"/>
        <v>1</v>
      </c>
      <c r="J19" s="130">
        <f t="shared" si="3"/>
        <v>4.1837449205475483E-2</v>
      </c>
      <c r="K19" s="130">
        <f t="shared" si="4"/>
        <v>0.3579545179050887</v>
      </c>
      <c r="L19" s="130">
        <f t="shared" si="5"/>
        <v>0.54344202081952497</v>
      </c>
      <c r="M19" s="130">
        <f t="shared" si="2"/>
        <v>5.6766012069910769E-2</v>
      </c>
      <c r="N19" s="127"/>
      <c r="O19" s="126" t="s">
        <v>151</v>
      </c>
      <c r="P19" s="129">
        <f t="shared" si="6"/>
        <v>2.8070948823371467</v>
      </c>
      <c r="Q19" s="129">
        <f t="shared" si="7"/>
        <v>4.6738485856098855</v>
      </c>
      <c r="R19" s="129">
        <f t="shared" si="8"/>
        <v>5.788289062035612</v>
      </c>
      <c r="S19" s="129">
        <f t="shared" si="8"/>
        <v>-2.5252661846997593</v>
      </c>
      <c r="T19" s="129">
        <f t="shared" si="8"/>
        <v>6.2057577153556753</v>
      </c>
      <c r="U19" s="127"/>
    </row>
    <row r="20" spans="1:21" x14ac:dyDescent="0.3">
      <c r="A20" s="126" t="s">
        <v>152</v>
      </c>
      <c r="B20" s="127">
        <f>PIBT!G20</f>
        <v>11521509.444</v>
      </c>
      <c r="C20" s="127">
        <v>444889.94099999999</v>
      </c>
      <c r="D20" s="127">
        <v>4155602.7790000001</v>
      </c>
      <c r="E20" s="127">
        <v>6273009.7369999997</v>
      </c>
      <c r="F20" s="127">
        <v>648006.98800000001</v>
      </c>
      <c r="G20" s="127"/>
      <c r="H20" s="126" t="s">
        <v>152</v>
      </c>
      <c r="I20" s="130">
        <f t="shared" si="0"/>
        <v>1</v>
      </c>
      <c r="J20" s="130">
        <f t="shared" si="3"/>
        <v>3.8613858988041115E-2</v>
      </c>
      <c r="K20" s="130">
        <f t="shared" si="4"/>
        <v>0.36068214839368057</v>
      </c>
      <c r="L20" s="130">
        <f t="shared" si="5"/>
        <v>0.54446075555375817</v>
      </c>
      <c r="M20" s="130">
        <f t="shared" si="2"/>
        <v>5.6243237151314358E-2</v>
      </c>
      <c r="N20" s="127"/>
      <c r="O20" s="126" t="s">
        <v>152</v>
      </c>
      <c r="P20" s="129">
        <f t="shared" si="6"/>
        <v>4.1294215817042623</v>
      </c>
      <c r="Q20" s="129">
        <f t="shared" si="7"/>
        <v>3.1704630798488731</v>
      </c>
      <c r="R20" s="129">
        <f t="shared" si="8"/>
        <v>-3.8937870778224748</v>
      </c>
      <c r="S20" s="129">
        <f t="shared" si="8"/>
        <v>4.9228927375593257</v>
      </c>
      <c r="T20" s="129">
        <f t="shared" si="8"/>
        <v>4.3246222738791307</v>
      </c>
      <c r="U20" s="127"/>
    </row>
    <row r="21" spans="1:21" x14ac:dyDescent="0.3">
      <c r="A21" s="126" t="s">
        <v>153</v>
      </c>
      <c r="B21" s="127">
        <f>PIBT!G21</f>
        <v>11274728.779999999</v>
      </c>
      <c r="C21" s="127">
        <v>445558.12400000001</v>
      </c>
      <c r="D21" s="127">
        <v>4177656.8849999998</v>
      </c>
      <c r="E21" s="127">
        <v>6015313.3830000004</v>
      </c>
      <c r="F21" s="127">
        <v>636200.38800000004</v>
      </c>
      <c r="G21" s="127"/>
      <c r="H21" s="126" t="s">
        <v>153</v>
      </c>
      <c r="I21" s="130">
        <f t="shared" si="0"/>
        <v>1</v>
      </c>
      <c r="J21" s="130">
        <f t="shared" si="3"/>
        <v>3.9518300856191423E-2</v>
      </c>
      <c r="K21" s="130">
        <f t="shared" si="4"/>
        <v>0.3705328054019939</v>
      </c>
      <c r="L21" s="130">
        <f t="shared" si="5"/>
        <v>0.5335217813549924</v>
      </c>
      <c r="M21" s="130">
        <f t="shared" si="2"/>
        <v>5.6427112386822319E-2</v>
      </c>
      <c r="N21" s="127"/>
      <c r="O21" s="126" t="s">
        <v>153</v>
      </c>
      <c r="P21" s="129">
        <f t="shared" si="6"/>
        <v>-2.141912613095287</v>
      </c>
      <c r="Q21" s="129">
        <f t="shared" si="7"/>
        <v>-1.8219865246267952</v>
      </c>
      <c r="R21" s="129">
        <f t="shared" ref="R21:R84" si="9">((C21/C20)-1)*100</f>
        <v>0.15019062883241396</v>
      </c>
      <c r="S21" s="129">
        <f t="shared" ref="S21:S84" si="10">((D21/D20)-1)*100</f>
        <v>0.53070774982268976</v>
      </c>
      <c r="T21" s="129">
        <f t="shared" ref="T21:T84" si="11">((E21/E20)-1)*100</f>
        <v>-4.1080177586850013</v>
      </c>
      <c r="U21" s="127"/>
    </row>
    <row r="22" spans="1:21" x14ac:dyDescent="0.3">
      <c r="A22" s="126" t="s">
        <v>154</v>
      </c>
      <c r="B22" s="127">
        <f>PIBT!G22</f>
        <v>11260790.387</v>
      </c>
      <c r="C22" s="127">
        <v>448066.804</v>
      </c>
      <c r="D22" s="127">
        <v>4316850.4579999996</v>
      </c>
      <c r="E22" s="127">
        <v>5868392</v>
      </c>
      <c r="F22" s="127">
        <v>627481.125</v>
      </c>
      <c r="G22" s="127"/>
      <c r="H22" s="126" t="s">
        <v>154</v>
      </c>
      <c r="I22" s="130">
        <f t="shared" si="0"/>
        <v>1</v>
      </c>
      <c r="J22" s="130">
        <f t="shared" si="3"/>
        <v>3.9789995959543828E-2</v>
      </c>
      <c r="K22" s="130">
        <f t="shared" si="4"/>
        <v>0.38335235002541029</v>
      </c>
      <c r="L22" s="130">
        <f t="shared" si="5"/>
        <v>0.52113500014836922</v>
      </c>
      <c r="M22" s="130">
        <f t="shared" si="2"/>
        <v>5.5722653866676582E-2</v>
      </c>
      <c r="N22" s="127"/>
      <c r="O22" s="126" t="s">
        <v>154</v>
      </c>
      <c r="P22" s="129">
        <f t="shared" si="6"/>
        <v>-0.12362508466478017</v>
      </c>
      <c r="Q22" s="129">
        <f t="shared" si="7"/>
        <v>-1.3705214841836955</v>
      </c>
      <c r="R22" s="129">
        <f t="shared" si="9"/>
        <v>0.56304214082740778</v>
      </c>
      <c r="S22" s="129">
        <f t="shared" si="10"/>
        <v>3.3318574701474146</v>
      </c>
      <c r="T22" s="129">
        <f t="shared" si="11"/>
        <v>-2.4424560059533751</v>
      </c>
      <c r="U22" s="127"/>
    </row>
    <row r="23" spans="1:21" x14ac:dyDescent="0.3">
      <c r="A23" s="126" t="s">
        <v>155</v>
      </c>
      <c r="B23" s="127">
        <f>PIBT!G23</f>
        <v>11429832.550000001</v>
      </c>
      <c r="C23" s="127">
        <v>453875.30300000001</v>
      </c>
      <c r="D23" s="127">
        <v>4206508.4380000001</v>
      </c>
      <c r="E23" s="127">
        <v>6121083.2180000003</v>
      </c>
      <c r="F23" s="127">
        <v>648365.59100000001</v>
      </c>
      <c r="G23" s="127"/>
      <c r="H23" s="126" t="s">
        <v>155</v>
      </c>
      <c r="I23" s="130">
        <f t="shared" si="0"/>
        <v>1</v>
      </c>
      <c r="J23" s="130">
        <f t="shared" si="3"/>
        <v>3.9709707120774922E-2</v>
      </c>
      <c r="K23" s="130">
        <f t="shared" si="4"/>
        <v>0.36802887702847403</v>
      </c>
      <c r="L23" s="130">
        <f t="shared" si="5"/>
        <v>0.53553568621615544</v>
      </c>
      <c r="M23" s="130">
        <f t="shared" si="2"/>
        <v>5.6725729634595566E-2</v>
      </c>
      <c r="N23" s="127"/>
      <c r="O23" s="126" t="s">
        <v>155</v>
      </c>
      <c r="P23" s="129">
        <f t="shared" si="6"/>
        <v>1.5011571762773457</v>
      </c>
      <c r="Q23" s="129">
        <f t="shared" si="7"/>
        <v>3.3283018672473963</v>
      </c>
      <c r="R23" s="129">
        <f t="shared" si="9"/>
        <v>1.2963466492376119</v>
      </c>
      <c r="S23" s="129">
        <f t="shared" si="10"/>
        <v>-2.5560769610518563</v>
      </c>
      <c r="T23" s="129">
        <f t="shared" si="11"/>
        <v>4.305970323727526</v>
      </c>
      <c r="U23" s="127"/>
    </row>
    <row r="24" spans="1:21" x14ac:dyDescent="0.3">
      <c r="A24" s="126" t="s">
        <v>156</v>
      </c>
      <c r="B24" s="127">
        <f>PIBT!G24</f>
        <v>11748571.411</v>
      </c>
      <c r="C24" s="127">
        <v>439131.321</v>
      </c>
      <c r="D24" s="127">
        <v>4394326.2439999999</v>
      </c>
      <c r="E24" s="127">
        <v>6255662.023</v>
      </c>
      <c r="F24" s="127">
        <v>659451.82299999997</v>
      </c>
      <c r="G24" s="127"/>
      <c r="H24" s="126" t="s">
        <v>156</v>
      </c>
      <c r="I24" s="130">
        <f t="shared" si="0"/>
        <v>1</v>
      </c>
      <c r="J24" s="130">
        <f t="shared" si="3"/>
        <v>3.7377422806388901E-2</v>
      </c>
      <c r="K24" s="130">
        <f t="shared" si="4"/>
        <v>0.37403068767030367</v>
      </c>
      <c r="L24" s="130">
        <f t="shared" si="5"/>
        <v>0.53246150567233419</v>
      </c>
      <c r="M24" s="130">
        <f t="shared" si="2"/>
        <v>5.6130383850973214E-2</v>
      </c>
      <c r="N24" s="127"/>
      <c r="O24" s="126" t="s">
        <v>156</v>
      </c>
      <c r="P24" s="129">
        <f t="shared" si="6"/>
        <v>2.7886573106445045</v>
      </c>
      <c r="Q24" s="129">
        <f t="shared" si="7"/>
        <v>1.7098735888962269</v>
      </c>
      <c r="R24" s="129">
        <f t="shared" si="9"/>
        <v>-3.2484653609804459</v>
      </c>
      <c r="S24" s="129">
        <f t="shared" si="10"/>
        <v>4.4649335373566634</v>
      </c>
      <c r="T24" s="129">
        <f t="shared" si="11"/>
        <v>2.1986109354672712</v>
      </c>
      <c r="U24" s="127"/>
    </row>
    <row r="25" spans="1:21" x14ac:dyDescent="0.3">
      <c r="A25" s="126" t="s">
        <v>157</v>
      </c>
      <c r="B25" s="127">
        <f>PIBT!G25</f>
        <v>11628257.357000001</v>
      </c>
      <c r="C25" s="127">
        <v>485052.20699999999</v>
      </c>
      <c r="D25" s="127">
        <v>4356508.6449999996</v>
      </c>
      <c r="E25" s="127">
        <v>6131266.2599999998</v>
      </c>
      <c r="F25" s="127">
        <v>655430.24600000004</v>
      </c>
      <c r="G25" s="127"/>
      <c r="H25" s="126" t="s">
        <v>157</v>
      </c>
      <c r="I25" s="130">
        <f t="shared" si="0"/>
        <v>1</v>
      </c>
      <c r="J25" s="130">
        <f t="shared" si="3"/>
        <v>4.1713232869584484E-2</v>
      </c>
      <c r="K25" s="130">
        <f t="shared" si="4"/>
        <v>0.37464845429977178</v>
      </c>
      <c r="L25" s="130">
        <f t="shared" si="5"/>
        <v>0.52727301019951101</v>
      </c>
      <c r="M25" s="130">
        <f t="shared" si="2"/>
        <v>5.6365302717130084E-2</v>
      </c>
      <c r="N25" s="127"/>
      <c r="O25" s="126" t="s">
        <v>157</v>
      </c>
      <c r="P25" s="129">
        <f t="shared" si="6"/>
        <v>-1.0240739047417402</v>
      </c>
      <c r="Q25" s="129">
        <f t="shared" si="7"/>
        <v>-0.60983636101039629</v>
      </c>
      <c r="R25" s="129">
        <f t="shared" si="9"/>
        <v>10.457210361453594</v>
      </c>
      <c r="S25" s="129">
        <f t="shared" si="10"/>
        <v>-0.86060062226004375</v>
      </c>
      <c r="T25" s="129">
        <f t="shared" si="11"/>
        <v>-1.9885307509043493</v>
      </c>
      <c r="U25" s="127"/>
    </row>
    <row r="26" spans="1:21" x14ac:dyDescent="0.3">
      <c r="A26" s="126" t="s">
        <v>158</v>
      </c>
      <c r="B26" s="127">
        <f>PIBT!G26</f>
        <v>11367630.012</v>
      </c>
      <c r="C26" s="127">
        <v>447769.35399999999</v>
      </c>
      <c r="D26" s="127">
        <v>4438426.2850000001</v>
      </c>
      <c r="E26" s="127">
        <v>5848701.8810000001</v>
      </c>
      <c r="F26" s="127">
        <v>632732.49199999997</v>
      </c>
      <c r="G26" s="127"/>
      <c r="H26" s="126" t="s">
        <v>158</v>
      </c>
      <c r="I26" s="130">
        <f t="shared" si="0"/>
        <v>1</v>
      </c>
      <c r="J26" s="130">
        <f t="shared" si="3"/>
        <v>3.938985993802769E-2</v>
      </c>
      <c r="K26" s="130">
        <f t="shared" si="4"/>
        <v>0.39044429492468252</v>
      </c>
      <c r="L26" s="130">
        <f t="shared" si="5"/>
        <v>0.51450494736598051</v>
      </c>
      <c r="M26" s="130">
        <f t="shared" si="2"/>
        <v>5.5660897771309337E-2</v>
      </c>
      <c r="N26" s="127"/>
      <c r="O26" s="126" t="s">
        <v>158</v>
      </c>
      <c r="P26" s="129">
        <f t="shared" si="6"/>
        <v>-2.2413276297424511</v>
      </c>
      <c r="Q26" s="129">
        <f t="shared" si="7"/>
        <v>-3.4630312132406638</v>
      </c>
      <c r="R26" s="129">
        <f t="shared" si="9"/>
        <v>-7.6863588005486649</v>
      </c>
      <c r="S26" s="129">
        <f t="shared" si="10"/>
        <v>1.8803506815949556</v>
      </c>
      <c r="T26" s="129">
        <f t="shared" si="11"/>
        <v>-4.6085811155100576</v>
      </c>
      <c r="U26" s="127"/>
    </row>
    <row r="27" spans="1:21" x14ac:dyDescent="0.3">
      <c r="A27" s="126" t="s">
        <v>159</v>
      </c>
      <c r="B27" s="127">
        <f>PIBT!G27</f>
        <v>11615393.4</v>
      </c>
      <c r="C27" s="127">
        <v>475029.10200000001</v>
      </c>
      <c r="D27" s="127">
        <v>4268309.2050000001</v>
      </c>
      <c r="E27" s="127">
        <v>6213391.6840000004</v>
      </c>
      <c r="F27" s="127">
        <v>658663.41</v>
      </c>
      <c r="G27" s="127"/>
      <c r="H27" s="126" t="s">
        <v>159</v>
      </c>
      <c r="I27" s="130">
        <f t="shared" si="0"/>
        <v>1</v>
      </c>
      <c r="J27" s="130">
        <f t="shared" si="3"/>
        <v>4.0896514275616358E-2</v>
      </c>
      <c r="K27" s="130">
        <f t="shared" si="4"/>
        <v>0.36747005099284885</v>
      </c>
      <c r="L27" s="130">
        <f t="shared" si="5"/>
        <v>0.53492735631321797</v>
      </c>
      <c r="M27" s="130">
        <f t="shared" si="2"/>
        <v>5.67060785044095E-2</v>
      </c>
      <c r="N27" s="127"/>
      <c r="O27" s="126" t="s">
        <v>159</v>
      </c>
      <c r="P27" s="129">
        <f t="shared" si="6"/>
        <v>2.1795518304031258</v>
      </c>
      <c r="Q27" s="129">
        <f t="shared" si="7"/>
        <v>4.0982434643169974</v>
      </c>
      <c r="R27" s="129">
        <f t="shared" si="9"/>
        <v>6.0878994411931231</v>
      </c>
      <c r="S27" s="129">
        <f t="shared" si="10"/>
        <v>-3.8328242732097118</v>
      </c>
      <c r="T27" s="129">
        <f t="shared" si="11"/>
        <v>6.2353973654346362</v>
      </c>
      <c r="U27" s="127"/>
    </row>
    <row r="28" spans="1:21" x14ac:dyDescent="0.3">
      <c r="A28" s="126" t="s">
        <v>160</v>
      </c>
      <c r="B28" s="127">
        <f>PIBT!G28</f>
        <v>11278255.890000001</v>
      </c>
      <c r="C28" s="127">
        <v>466818.51199999999</v>
      </c>
      <c r="D28" s="127">
        <v>4154179.767</v>
      </c>
      <c r="E28" s="127">
        <v>6025806.5609999998</v>
      </c>
      <c r="F28" s="127">
        <v>631451.05000000005</v>
      </c>
      <c r="G28" s="127"/>
      <c r="H28" s="126" t="s">
        <v>160</v>
      </c>
      <c r="I28" s="130">
        <f t="shared" si="0"/>
        <v>1</v>
      </c>
      <c r="J28" s="130">
        <f t="shared" si="3"/>
        <v>4.1391019724415917E-2</v>
      </c>
      <c r="K28" s="130">
        <f t="shared" si="4"/>
        <v>0.36833530002483389</v>
      </c>
      <c r="L28" s="130">
        <f t="shared" si="5"/>
        <v>0.53428532033422405</v>
      </c>
      <c r="M28" s="130">
        <f t="shared" si="2"/>
        <v>5.5988359916526065E-2</v>
      </c>
      <c r="N28" s="127"/>
      <c r="O28" s="126" t="s">
        <v>160</v>
      </c>
      <c r="P28" s="129">
        <f t="shared" si="6"/>
        <v>-2.9025061690979848</v>
      </c>
      <c r="Q28" s="129">
        <f t="shared" si="7"/>
        <v>-4.1314516013573606</v>
      </c>
      <c r="R28" s="129">
        <f t="shared" si="9"/>
        <v>-1.728439366226453</v>
      </c>
      <c r="S28" s="129">
        <f t="shared" si="10"/>
        <v>-2.6738793400043814</v>
      </c>
      <c r="T28" s="129">
        <f t="shared" si="11"/>
        <v>-3.0190455155603368</v>
      </c>
      <c r="U28" s="127"/>
    </row>
    <row r="29" spans="1:21" x14ac:dyDescent="0.3">
      <c r="A29" s="126" t="s">
        <v>161</v>
      </c>
      <c r="B29" s="127">
        <f>PIBT!G29</f>
        <v>11503306.602</v>
      </c>
      <c r="C29" s="127">
        <v>466143.78600000002</v>
      </c>
      <c r="D29" s="127">
        <v>4219129.0310000004</v>
      </c>
      <c r="E29" s="127">
        <v>6171141.4740000004</v>
      </c>
      <c r="F29" s="127">
        <v>646892.31099999999</v>
      </c>
      <c r="G29" s="127"/>
      <c r="H29" s="126" t="s">
        <v>161</v>
      </c>
      <c r="I29" s="130">
        <f t="shared" si="0"/>
        <v>1</v>
      </c>
      <c r="J29" s="130">
        <f t="shared" si="3"/>
        <v>4.0522590775677915E-2</v>
      </c>
      <c r="K29" s="130">
        <f t="shared" si="4"/>
        <v>0.36677532617155922</v>
      </c>
      <c r="L29" s="130">
        <f t="shared" si="5"/>
        <v>0.53646674712878351</v>
      </c>
      <c r="M29" s="130">
        <f t="shared" si="2"/>
        <v>5.6235335923979397E-2</v>
      </c>
      <c r="N29" s="127"/>
      <c r="O29" s="126" t="s">
        <v>161</v>
      </c>
      <c r="P29" s="129">
        <f t="shared" si="6"/>
        <v>1.9954389596670064</v>
      </c>
      <c r="Q29" s="129">
        <f t="shared" si="7"/>
        <v>2.4453615208969826</v>
      </c>
      <c r="R29" s="129">
        <f t="shared" si="9"/>
        <v>-0.14453711295835392</v>
      </c>
      <c r="S29" s="129">
        <f t="shared" si="10"/>
        <v>1.5634678238034994</v>
      </c>
      <c r="T29" s="129">
        <f t="shared" si="11"/>
        <v>2.4118748507566012</v>
      </c>
      <c r="U29" s="127"/>
    </row>
    <row r="30" spans="1:21" x14ac:dyDescent="0.3">
      <c r="A30" s="126" t="s">
        <v>162</v>
      </c>
      <c r="B30" s="127">
        <f>PIBT!G30</f>
        <v>10747058.786</v>
      </c>
      <c r="C30" s="127">
        <v>451823.86099999998</v>
      </c>
      <c r="D30" s="127">
        <v>4025905.264</v>
      </c>
      <c r="E30" s="127">
        <v>5671652.5719999997</v>
      </c>
      <c r="F30" s="127">
        <v>597677.09</v>
      </c>
      <c r="G30" s="127"/>
      <c r="H30" s="126" t="s">
        <v>162</v>
      </c>
      <c r="I30" s="130">
        <f t="shared" si="0"/>
        <v>1</v>
      </c>
      <c r="J30" s="130">
        <f t="shared" si="3"/>
        <v>4.2041629249165623E-2</v>
      </c>
      <c r="K30" s="130">
        <f t="shared" si="4"/>
        <v>0.37460530775587403</v>
      </c>
      <c r="L30" s="130">
        <f t="shared" si="5"/>
        <v>0.52773997843841325</v>
      </c>
      <c r="M30" s="130">
        <f t="shared" si="2"/>
        <v>5.5613084649595773E-2</v>
      </c>
      <c r="N30" s="127"/>
      <c r="O30" s="126" t="s">
        <v>162</v>
      </c>
      <c r="P30" s="129">
        <f t="shared" si="6"/>
        <v>-6.5741776879051139</v>
      </c>
      <c r="Q30" s="129">
        <f t="shared" si="7"/>
        <v>-7.6079465102809056</v>
      </c>
      <c r="R30" s="129">
        <f t="shared" si="9"/>
        <v>-3.0719974029644215</v>
      </c>
      <c r="S30" s="129">
        <f t="shared" si="10"/>
        <v>-4.5797074604803756</v>
      </c>
      <c r="T30" s="129">
        <f t="shared" si="11"/>
        <v>-8.0939467050695093</v>
      </c>
      <c r="U30" s="127"/>
    </row>
    <row r="31" spans="1:21" x14ac:dyDescent="0.3">
      <c r="A31" s="126" t="s">
        <v>163</v>
      </c>
      <c r="B31" s="127">
        <f>PIBT!G31</f>
        <v>11009307.299000001</v>
      </c>
      <c r="C31" s="127">
        <v>438589.35100000002</v>
      </c>
      <c r="D31" s="127">
        <v>3832493.93</v>
      </c>
      <c r="E31" s="127">
        <v>6114387.8959999997</v>
      </c>
      <c r="F31" s="127">
        <v>623836.12199999997</v>
      </c>
      <c r="G31" s="127"/>
      <c r="H31" s="126" t="s">
        <v>163</v>
      </c>
      <c r="I31" s="130">
        <f t="shared" si="0"/>
        <v>1</v>
      </c>
      <c r="J31" s="130">
        <f t="shared" si="3"/>
        <v>3.9838051485749523E-2</v>
      </c>
      <c r="K31" s="130">
        <f t="shared" si="4"/>
        <v>0.34811399354327349</v>
      </c>
      <c r="L31" s="130">
        <f t="shared" si="5"/>
        <v>0.55538352504297728</v>
      </c>
      <c r="M31" s="130">
        <f t="shared" si="2"/>
        <v>5.6664429927999589E-2</v>
      </c>
      <c r="N31" s="127"/>
      <c r="O31" s="126" t="s">
        <v>163</v>
      </c>
      <c r="P31" s="129">
        <f t="shared" si="6"/>
        <v>2.4401886899662939</v>
      </c>
      <c r="Q31" s="129">
        <f t="shared" si="7"/>
        <v>4.3767834567659314</v>
      </c>
      <c r="R31" s="129">
        <f t="shared" si="9"/>
        <v>-2.9291303851701533</v>
      </c>
      <c r="S31" s="129">
        <f t="shared" si="10"/>
        <v>-4.8041700267887784</v>
      </c>
      <c r="T31" s="129">
        <f t="shared" si="11"/>
        <v>7.8061079796338362</v>
      </c>
      <c r="U31" s="127"/>
    </row>
    <row r="32" spans="1:21" x14ac:dyDescent="0.3">
      <c r="A32" s="126" t="s">
        <v>164</v>
      </c>
      <c r="B32" s="127">
        <f>PIBT!G32</f>
        <v>11137876.913000001</v>
      </c>
      <c r="C32" s="127">
        <v>462943.44500000001</v>
      </c>
      <c r="D32" s="127">
        <v>4016983.3369999998</v>
      </c>
      <c r="E32" s="127">
        <v>6034102.5700000003</v>
      </c>
      <c r="F32" s="127">
        <v>623847.56200000003</v>
      </c>
      <c r="G32" s="127"/>
      <c r="H32" s="126" t="s">
        <v>164</v>
      </c>
      <c r="I32" s="130">
        <f t="shared" si="0"/>
        <v>1</v>
      </c>
      <c r="J32" s="130">
        <f t="shared" si="3"/>
        <v>4.1564783721003216E-2</v>
      </c>
      <c r="K32" s="130">
        <f t="shared" si="4"/>
        <v>0.36065969918480817</v>
      </c>
      <c r="L32" s="130">
        <f t="shared" si="5"/>
        <v>0.54176416359540347</v>
      </c>
      <c r="M32" s="130">
        <f t="shared" si="2"/>
        <v>5.6011353588568791E-2</v>
      </c>
      <c r="N32" s="127"/>
      <c r="O32" s="126" t="s">
        <v>164</v>
      </c>
      <c r="P32" s="129">
        <f t="shared" si="6"/>
        <v>1.167826553553275</v>
      </c>
      <c r="Q32" s="129">
        <f t="shared" si="7"/>
        <v>1.8338149389895975E-3</v>
      </c>
      <c r="R32" s="129">
        <f t="shared" si="9"/>
        <v>5.5528238304171751</v>
      </c>
      <c r="S32" s="129">
        <f t="shared" si="10"/>
        <v>4.8138212445909767</v>
      </c>
      <c r="T32" s="129">
        <f t="shared" si="11"/>
        <v>-1.3130558179424878</v>
      </c>
      <c r="U32" s="127"/>
    </row>
    <row r="33" spans="1:21" x14ac:dyDescent="0.3">
      <c r="A33" s="126" t="s">
        <v>165</v>
      </c>
      <c r="B33" s="127">
        <f>PIBT!G33</f>
        <v>11543181.297</v>
      </c>
      <c r="C33" s="127">
        <v>473334.73200000002</v>
      </c>
      <c r="D33" s="127">
        <v>4231169.7510000002</v>
      </c>
      <c r="E33" s="127">
        <v>6189937.7939999998</v>
      </c>
      <c r="F33" s="127">
        <v>648739.02</v>
      </c>
      <c r="G33" s="127"/>
      <c r="H33" s="126" t="s">
        <v>165</v>
      </c>
      <c r="I33" s="130">
        <f t="shared" si="0"/>
        <v>1</v>
      </c>
      <c r="J33" s="130">
        <f t="shared" si="3"/>
        <v>4.1005570286158179E-2</v>
      </c>
      <c r="K33" s="130">
        <f t="shared" si="4"/>
        <v>0.36655144211411239</v>
      </c>
      <c r="L33" s="130">
        <f t="shared" si="5"/>
        <v>0.5362419280037406</v>
      </c>
      <c r="M33" s="130">
        <f t="shared" si="2"/>
        <v>5.6201059595988777E-2</v>
      </c>
      <c r="N33" s="127"/>
      <c r="O33" s="126" t="s">
        <v>165</v>
      </c>
      <c r="P33" s="129">
        <f t="shared" si="6"/>
        <v>3.6389734521750094</v>
      </c>
      <c r="Q33" s="129">
        <f t="shared" si="7"/>
        <v>3.9899904265394914</v>
      </c>
      <c r="R33" s="129">
        <f t="shared" si="9"/>
        <v>2.2446126221746132</v>
      </c>
      <c r="S33" s="129">
        <f t="shared" si="10"/>
        <v>5.3320214706183311</v>
      </c>
      <c r="T33" s="129">
        <f t="shared" si="11"/>
        <v>2.5825749925891595</v>
      </c>
      <c r="U33" s="127"/>
    </row>
    <row r="34" spans="1:21" x14ac:dyDescent="0.3">
      <c r="A34" s="126" t="s">
        <v>166</v>
      </c>
      <c r="B34" s="127">
        <f>PIBT!G34</f>
        <v>11129229.092</v>
      </c>
      <c r="C34" s="127">
        <v>452969.64399999997</v>
      </c>
      <c r="D34" s="127">
        <v>4308724.4570000004</v>
      </c>
      <c r="E34" s="127">
        <v>5749921.5470000003</v>
      </c>
      <c r="F34" s="127">
        <v>617613.44400000002</v>
      </c>
      <c r="G34" s="127"/>
      <c r="H34" s="126" t="s">
        <v>166</v>
      </c>
      <c r="I34" s="130">
        <f t="shared" si="0"/>
        <v>1</v>
      </c>
      <c r="J34" s="130">
        <f t="shared" si="3"/>
        <v>4.0700900327912841E-2</v>
      </c>
      <c r="K34" s="130">
        <f t="shared" si="4"/>
        <v>0.3871539009020159</v>
      </c>
      <c r="L34" s="130">
        <f t="shared" si="5"/>
        <v>0.51665047951373411</v>
      </c>
      <c r="M34" s="130">
        <f t="shared" si="2"/>
        <v>5.5494719256337151E-2</v>
      </c>
      <c r="N34" s="127"/>
      <c r="O34" s="126" t="s">
        <v>166</v>
      </c>
      <c r="P34" s="129">
        <f t="shared" si="6"/>
        <v>-3.5861188900115692</v>
      </c>
      <c r="Q34" s="129">
        <f t="shared" si="7"/>
        <v>-4.7978578504496276</v>
      </c>
      <c r="R34" s="129">
        <f t="shared" si="9"/>
        <v>-4.3024706667838757</v>
      </c>
      <c r="S34" s="129">
        <f t="shared" si="10"/>
        <v>1.832937711413507</v>
      </c>
      <c r="T34" s="129">
        <f t="shared" si="11"/>
        <v>-7.1085730041829169</v>
      </c>
      <c r="U34" s="127"/>
    </row>
    <row r="35" spans="1:21" x14ac:dyDescent="0.3">
      <c r="A35" s="126" t="s">
        <v>167</v>
      </c>
      <c r="B35" s="127">
        <f>PIBT!G35</f>
        <v>11646620.512</v>
      </c>
      <c r="C35" s="127">
        <v>457235.69400000002</v>
      </c>
      <c r="D35" s="127">
        <v>4222746.0240000002</v>
      </c>
      <c r="E35" s="127">
        <v>6308233.6490000002</v>
      </c>
      <c r="F35" s="127">
        <v>658405.14500000002</v>
      </c>
      <c r="G35" s="127"/>
      <c r="H35" s="126" t="s">
        <v>167</v>
      </c>
      <c r="I35" s="130">
        <f t="shared" si="0"/>
        <v>1</v>
      </c>
      <c r="J35" s="130">
        <f t="shared" si="3"/>
        <v>3.9259087520615181E-2</v>
      </c>
      <c r="K35" s="130">
        <f t="shared" si="4"/>
        <v>0.36257264668743422</v>
      </c>
      <c r="L35" s="130">
        <f t="shared" si="5"/>
        <v>0.54163640366751564</v>
      </c>
      <c r="M35" s="130">
        <f t="shared" si="2"/>
        <v>5.6531862124434951E-2</v>
      </c>
      <c r="N35" s="127"/>
      <c r="O35" s="126" t="s">
        <v>167</v>
      </c>
      <c r="P35" s="129">
        <f t="shared" si="6"/>
        <v>4.6489421299801936</v>
      </c>
      <c r="Q35" s="129">
        <f t="shared" si="7"/>
        <v>6.6047300939258591</v>
      </c>
      <c r="R35" s="129">
        <f t="shared" si="9"/>
        <v>0.94179600255950291</v>
      </c>
      <c r="S35" s="129">
        <f t="shared" si="10"/>
        <v>-1.9954497870087406</v>
      </c>
      <c r="T35" s="129">
        <f t="shared" si="11"/>
        <v>9.7099081689435707</v>
      </c>
      <c r="U35" s="127"/>
    </row>
    <row r="36" spans="1:21" x14ac:dyDescent="0.3">
      <c r="A36" s="126" t="s">
        <v>168</v>
      </c>
      <c r="B36" s="127">
        <f>PIBT!G36</f>
        <v>11501000.15</v>
      </c>
      <c r="C36" s="127">
        <v>447640.94900000002</v>
      </c>
      <c r="D36" s="127">
        <v>4265421.1689999998</v>
      </c>
      <c r="E36" s="127">
        <v>6145314.176</v>
      </c>
      <c r="F36" s="127">
        <v>642623.85600000003</v>
      </c>
      <c r="G36" s="127"/>
      <c r="H36" s="126" t="s">
        <v>168</v>
      </c>
      <c r="I36" s="130">
        <f t="shared" ref="I36:I67" si="12">(B36/$B36)</f>
        <v>1</v>
      </c>
      <c r="J36" s="130">
        <f t="shared" si="3"/>
        <v>3.8921914891027976E-2</v>
      </c>
      <c r="K36" s="130">
        <f t="shared" si="4"/>
        <v>0.37087393386391704</v>
      </c>
      <c r="L36" s="130">
        <f t="shared" si="5"/>
        <v>0.53432867540654716</v>
      </c>
      <c r="M36" s="130">
        <f t="shared" ref="M36:M67" si="13">(F36/$B36)</f>
        <v>5.5875475838507833E-2</v>
      </c>
      <c r="N36" s="127"/>
      <c r="O36" s="126" t="s">
        <v>168</v>
      </c>
      <c r="P36" s="129">
        <f t="shared" si="6"/>
        <v>-1.2503228885148321</v>
      </c>
      <c r="Q36" s="129">
        <f t="shared" si="7"/>
        <v>-2.3968963669018684</v>
      </c>
      <c r="R36" s="129">
        <f t="shared" si="9"/>
        <v>-2.0984243194276941</v>
      </c>
      <c r="S36" s="129">
        <f t="shared" si="10"/>
        <v>1.0106017448706428</v>
      </c>
      <c r="T36" s="129">
        <f t="shared" si="11"/>
        <v>-2.5826480448425837</v>
      </c>
      <c r="U36" s="127"/>
    </row>
    <row r="37" spans="1:21" x14ac:dyDescent="0.3">
      <c r="A37" s="126" t="s">
        <v>169</v>
      </c>
      <c r="B37" s="127">
        <f>PIBT!G37</f>
        <v>11678253.186000001</v>
      </c>
      <c r="C37" s="127">
        <v>458447.28899999999</v>
      </c>
      <c r="D37" s="127">
        <v>4296376.2920000004</v>
      </c>
      <c r="E37" s="127">
        <v>6267864.0970000001</v>
      </c>
      <c r="F37" s="127">
        <v>655565.50800000003</v>
      </c>
      <c r="G37" s="127"/>
      <c r="H37" s="126" t="s">
        <v>169</v>
      </c>
      <c r="I37" s="130">
        <f t="shared" si="12"/>
        <v>1</v>
      </c>
      <c r="J37" s="130">
        <f t="shared" si="3"/>
        <v>3.9256495102331819E-2</v>
      </c>
      <c r="K37" s="130">
        <f t="shared" si="4"/>
        <v>0.36789545692934084</v>
      </c>
      <c r="L37" s="130">
        <f t="shared" si="5"/>
        <v>0.53671246865190203</v>
      </c>
      <c r="M37" s="130">
        <f t="shared" si="13"/>
        <v>5.6135579316425342E-2</v>
      </c>
      <c r="N37" s="127"/>
      <c r="O37" s="126" t="s">
        <v>169</v>
      </c>
      <c r="P37" s="129">
        <f t="shared" ref="P37:P68" si="14">((B37/B36)-1)*100</f>
        <v>1.5411967106182534</v>
      </c>
      <c r="Q37" s="129">
        <f t="shared" ref="Q37:Q68" si="15">((F37/F36)-1)*100</f>
        <v>2.0138766837189959</v>
      </c>
      <c r="R37" s="129">
        <f t="shared" si="9"/>
        <v>2.4140642236016641</v>
      </c>
      <c r="S37" s="129">
        <f t="shared" si="10"/>
        <v>0.72572254353155952</v>
      </c>
      <c r="T37" s="129">
        <f t="shared" si="11"/>
        <v>1.9942010691431866</v>
      </c>
      <c r="U37" s="127"/>
    </row>
    <row r="38" spans="1:21" x14ac:dyDescent="0.3">
      <c r="A38" s="126" t="s">
        <v>170</v>
      </c>
      <c r="B38" s="127">
        <f>PIBT!G38</f>
        <v>11103016.647</v>
      </c>
      <c r="C38" s="127">
        <v>432881.59</v>
      </c>
      <c r="D38" s="127">
        <v>4258482.7510000002</v>
      </c>
      <c r="E38" s="127">
        <v>5795599.6960000005</v>
      </c>
      <c r="F38" s="127">
        <v>616052.61</v>
      </c>
      <c r="G38" s="127"/>
      <c r="H38" s="126" t="s">
        <v>170</v>
      </c>
      <c r="I38" s="130">
        <f t="shared" si="12"/>
        <v>1</v>
      </c>
      <c r="J38" s="130">
        <f t="shared" si="3"/>
        <v>3.8987745741781203E-2</v>
      </c>
      <c r="K38" s="130">
        <f t="shared" si="4"/>
        <v>0.38354285924182857</v>
      </c>
      <c r="L38" s="130">
        <f t="shared" si="5"/>
        <v>0.52198423908208347</v>
      </c>
      <c r="M38" s="130">
        <f t="shared" si="13"/>
        <v>5.5485155934306869E-2</v>
      </c>
      <c r="N38" s="127"/>
      <c r="O38" s="126" t="s">
        <v>170</v>
      </c>
      <c r="P38" s="129">
        <f t="shared" si="14"/>
        <v>-4.9257070371585998</v>
      </c>
      <c r="Q38" s="129">
        <f t="shared" si="15"/>
        <v>-6.0272997157135411</v>
      </c>
      <c r="R38" s="129">
        <f t="shared" si="9"/>
        <v>-5.5765841817422057</v>
      </c>
      <c r="S38" s="129">
        <f t="shared" si="10"/>
        <v>-0.88198841127019589</v>
      </c>
      <c r="T38" s="129">
        <f t="shared" si="11"/>
        <v>-7.5346943343273853</v>
      </c>
      <c r="U38" s="127"/>
    </row>
    <row r="39" spans="1:21" x14ac:dyDescent="0.3">
      <c r="A39" s="126" t="s">
        <v>171</v>
      </c>
      <c r="B39" s="127">
        <f>PIBT!G39</f>
        <v>11728421.716</v>
      </c>
      <c r="C39" s="127">
        <v>445243.30200000003</v>
      </c>
      <c r="D39" s="127">
        <v>4248375.557</v>
      </c>
      <c r="E39" s="127">
        <v>6372329.4060000004</v>
      </c>
      <c r="F39" s="127">
        <v>662473.44999999995</v>
      </c>
      <c r="G39" s="127"/>
      <c r="H39" s="126" t="s">
        <v>171</v>
      </c>
      <c r="I39" s="130">
        <f t="shared" si="12"/>
        <v>1</v>
      </c>
      <c r="J39" s="130">
        <f t="shared" si="3"/>
        <v>3.7962763684784274E-2</v>
      </c>
      <c r="K39" s="130">
        <f t="shared" si="4"/>
        <v>0.36222909270088188</v>
      </c>
      <c r="L39" s="130">
        <f t="shared" si="5"/>
        <v>0.54332369352875687</v>
      </c>
      <c r="M39" s="130">
        <f t="shared" si="13"/>
        <v>5.6484450000314088E-2</v>
      </c>
      <c r="N39" s="127"/>
      <c r="O39" s="126" t="s">
        <v>171</v>
      </c>
      <c r="P39" s="129">
        <f t="shared" si="14"/>
        <v>5.6327490886810772</v>
      </c>
      <c r="Q39" s="129">
        <f t="shared" si="15"/>
        <v>7.5352070986274944</v>
      </c>
      <c r="R39" s="129">
        <f t="shared" si="9"/>
        <v>2.8556797714589743</v>
      </c>
      <c r="S39" s="129">
        <f t="shared" si="10"/>
        <v>-0.23734260747273472</v>
      </c>
      <c r="T39" s="129">
        <f t="shared" si="11"/>
        <v>9.9511653711702444</v>
      </c>
      <c r="U39" s="127"/>
    </row>
    <row r="40" spans="1:21" x14ac:dyDescent="0.3">
      <c r="A40" s="126" t="s">
        <v>172</v>
      </c>
      <c r="B40" s="127">
        <f>PIBT!G40</f>
        <v>11764439.834000001</v>
      </c>
      <c r="C40" s="127">
        <v>442824.80300000001</v>
      </c>
      <c r="D40" s="127">
        <v>4358942.9929999998</v>
      </c>
      <c r="E40" s="127">
        <v>6305219.7549999999</v>
      </c>
      <c r="F40" s="127">
        <v>657452.28200000001</v>
      </c>
      <c r="G40" s="127"/>
      <c r="H40" s="126" t="s">
        <v>172</v>
      </c>
      <c r="I40" s="130">
        <f t="shared" si="12"/>
        <v>1</v>
      </c>
      <c r="J40" s="130">
        <f t="shared" si="3"/>
        <v>3.7640959471797998E-2</v>
      </c>
      <c r="K40" s="130">
        <f t="shared" si="4"/>
        <v>0.37051853335187024</v>
      </c>
      <c r="L40" s="130">
        <f t="shared" si="5"/>
        <v>0.53595579933840132</v>
      </c>
      <c r="M40" s="130">
        <f t="shared" si="13"/>
        <v>5.5884707752928441E-2</v>
      </c>
      <c r="N40" s="127"/>
      <c r="O40" s="126" t="s">
        <v>172</v>
      </c>
      <c r="P40" s="129">
        <f t="shared" si="14"/>
        <v>0.30710115028405038</v>
      </c>
      <c r="Q40" s="129">
        <f t="shared" si="15"/>
        <v>-0.75794252584763244</v>
      </c>
      <c r="R40" s="129">
        <f t="shared" si="9"/>
        <v>-0.54318593657362024</v>
      </c>
      <c r="S40" s="129">
        <f t="shared" si="10"/>
        <v>2.6025814930090041</v>
      </c>
      <c r="T40" s="129">
        <f t="shared" si="11"/>
        <v>-1.0531415864473703</v>
      </c>
      <c r="U40" s="127"/>
    </row>
    <row r="41" spans="1:21" x14ac:dyDescent="0.3">
      <c r="A41" s="126" t="s">
        <v>173</v>
      </c>
      <c r="B41" s="127">
        <f>PIBT!G41</f>
        <v>12178231.796</v>
      </c>
      <c r="C41" s="127">
        <v>422135.217</v>
      </c>
      <c r="D41" s="127">
        <v>4536844.07</v>
      </c>
      <c r="E41" s="127">
        <v>6535935.5279999999</v>
      </c>
      <c r="F41" s="127">
        <v>683316.98</v>
      </c>
      <c r="G41" s="127"/>
      <c r="H41" s="126" t="s">
        <v>173</v>
      </c>
      <c r="I41" s="130">
        <f t="shared" si="12"/>
        <v>1</v>
      </c>
      <c r="J41" s="130">
        <f t="shared" si="3"/>
        <v>3.4663095929792727E-2</v>
      </c>
      <c r="K41" s="130">
        <f t="shared" si="4"/>
        <v>0.37253717501831002</v>
      </c>
      <c r="L41" s="130">
        <f t="shared" si="5"/>
        <v>0.53669002507792307</v>
      </c>
      <c r="M41" s="130">
        <f t="shared" si="13"/>
        <v>5.6109703891860457E-2</v>
      </c>
      <c r="N41" s="127"/>
      <c r="O41" s="126" t="s">
        <v>173</v>
      </c>
      <c r="P41" s="129">
        <f t="shared" si="14"/>
        <v>3.5173112178627841</v>
      </c>
      <c r="Q41" s="129">
        <f t="shared" si="15"/>
        <v>3.9340798880974859</v>
      </c>
      <c r="R41" s="129">
        <f t="shared" si="9"/>
        <v>-4.6721831884380727</v>
      </c>
      <c r="S41" s="129">
        <f t="shared" si="10"/>
        <v>4.081289369594665</v>
      </c>
      <c r="T41" s="129">
        <f t="shared" si="11"/>
        <v>3.6591234241605042</v>
      </c>
      <c r="U41" s="127"/>
    </row>
    <row r="42" spans="1:21" x14ac:dyDescent="0.3">
      <c r="A42" s="126" t="s">
        <v>174</v>
      </c>
      <c r="B42" s="127">
        <f>PIBT!G42</f>
        <v>11685108.16</v>
      </c>
      <c r="C42" s="127">
        <v>444532.53100000002</v>
      </c>
      <c r="D42" s="127">
        <v>4507686.9560000002</v>
      </c>
      <c r="E42" s="127">
        <v>6084832.8370000003</v>
      </c>
      <c r="F42" s="127">
        <v>648055.83499999996</v>
      </c>
      <c r="G42" s="127"/>
      <c r="H42" s="126" t="s">
        <v>174</v>
      </c>
      <c r="I42" s="130">
        <f t="shared" si="12"/>
        <v>1</v>
      </c>
      <c r="J42" s="130">
        <f t="shared" si="3"/>
        <v>3.8042654369405515E-2</v>
      </c>
      <c r="K42" s="130">
        <f t="shared" si="4"/>
        <v>0.38576339168434365</v>
      </c>
      <c r="L42" s="130">
        <f t="shared" si="5"/>
        <v>0.52073397641532826</v>
      </c>
      <c r="M42" s="130">
        <f t="shared" si="13"/>
        <v>5.5459977445343554E-2</v>
      </c>
      <c r="N42" s="127"/>
      <c r="O42" s="126" t="s">
        <v>174</v>
      </c>
      <c r="P42" s="129">
        <f t="shared" si="14"/>
        <v>-4.0492219581661164</v>
      </c>
      <c r="Q42" s="129">
        <f t="shared" si="15"/>
        <v>-5.1602910555508252</v>
      </c>
      <c r="R42" s="129">
        <f t="shared" si="9"/>
        <v>5.3057203232584227</v>
      </c>
      <c r="S42" s="129">
        <f t="shared" si="10"/>
        <v>-0.64267392817844993</v>
      </c>
      <c r="T42" s="129">
        <f t="shared" si="11"/>
        <v>-6.9018840389026508</v>
      </c>
      <c r="U42" s="127"/>
    </row>
    <row r="43" spans="1:21" x14ac:dyDescent="0.3">
      <c r="A43" s="126" t="s">
        <v>175</v>
      </c>
      <c r="B43" s="127">
        <f>PIBT!G43</f>
        <v>12051005.949999999</v>
      </c>
      <c r="C43" s="127">
        <v>450425.8</v>
      </c>
      <c r="D43" s="127">
        <v>4337679.9400000004</v>
      </c>
      <c r="E43" s="127">
        <v>6581961.6129999999</v>
      </c>
      <c r="F43" s="127">
        <v>680938.59699999995</v>
      </c>
      <c r="G43" s="127"/>
      <c r="H43" s="126" t="s">
        <v>175</v>
      </c>
      <c r="I43" s="130">
        <f t="shared" si="12"/>
        <v>1</v>
      </c>
      <c r="J43" s="130">
        <f t="shared" si="3"/>
        <v>3.7376614190452705E-2</v>
      </c>
      <c r="K43" s="130">
        <f t="shared" si="4"/>
        <v>0.35994339045198137</v>
      </c>
      <c r="L43" s="130">
        <f t="shared" si="5"/>
        <v>0.54617528530885839</v>
      </c>
      <c r="M43" s="130">
        <f t="shared" si="13"/>
        <v>5.6504710048707593E-2</v>
      </c>
      <c r="N43" s="127"/>
      <c r="O43" s="126" t="s">
        <v>175</v>
      </c>
      <c r="P43" s="129">
        <f t="shared" si="14"/>
        <v>3.1313171002774753</v>
      </c>
      <c r="Q43" s="129">
        <f t="shared" si="15"/>
        <v>5.0740631013684201</v>
      </c>
      <c r="R43" s="129">
        <f t="shared" si="9"/>
        <v>1.3257227737062838</v>
      </c>
      <c r="S43" s="129">
        <f t="shared" si="10"/>
        <v>-3.7714911807198659</v>
      </c>
      <c r="T43" s="129">
        <f t="shared" si="11"/>
        <v>8.1699660338589997</v>
      </c>
      <c r="U43" s="127"/>
    </row>
    <row r="44" spans="1:21" x14ac:dyDescent="0.3">
      <c r="A44" s="126" t="s">
        <v>176</v>
      </c>
      <c r="B44" s="127">
        <f>PIBT!G44</f>
        <v>12307181.982000001</v>
      </c>
      <c r="C44" s="127">
        <v>440328.59299999999</v>
      </c>
      <c r="D44" s="127">
        <v>4650873.2609999999</v>
      </c>
      <c r="E44" s="127">
        <v>6528298.7050000001</v>
      </c>
      <c r="F44" s="127">
        <v>687681.42299999995</v>
      </c>
      <c r="G44" s="127"/>
      <c r="H44" s="126" t="s">
        <v>176</v>
      </c>
      <c r="I44" s="130">
        <f t="shared" si="12"/>
        <v>1</v>
      </c>
      <c r="J44" s="130">
        <f t="shared" si="3"/>
        <v>3.5778181686433763E-2</v>
      </c>
      <c r="K44" s="130">
        <f t="shared" si="4"/>
        <v>0.37789912165125888</v>
      </c>
      <c r="L44" s="130">
        <f t="shared" si="5"/>
        <v>0.53044626418525642</v>
      </c>
      <c r="M44" s="130">
        <f t="shared" si="13"/>
        <v>5.5876432477050854E-2</v>
      </c>
      <c r="N44" s="127"/>
      <c r="O44" s="126" t="s">
        <v>176</v>
      </c>
      <c r="P44" s="129">
        <f t="shared" si="14"/>
        <v>2.1257647126130763</v>
      </c>
      <c r="Q44" s="129">
        <f t="shared" si="15"/>
        <v>0.99022526108913933</v>
      </c>
      <c r="R44" s="129">
        <f t="shared" si="9"/>
        <v>-2.2417026289346609</v>
      </c>
      <c r="S44" s="129">
        <f t="shared" si="10"/>
        <v>7.2202957648368926</v>
      </c>
      <c r="T44" s="129">
        <f t="shared" si="11"/>
        <v>-0.81530265831405435</v>
      </c>
      <c r="U44" s="127"/>
    </row>
    <row r="45" spans="1:21" x14ac:dyDescent="0.3">
      <c r="A45" s="126" t="s">
        <v>177</v>
      </c>
      <c r="B45" s="127">
        <f>PIBT!G45</f>
        <v>12654375.204</v>
      </c>
      <c r="C45" s="127">
        <v>478168.44799999997</v>
      </c>
      <c r="D45" s="127">
        <v>4713014.7750000004</v>
      </c>
      <c r="E45" s="127">
        <v>6752642.9009999996</v>
      </c>
      <c r="F45" s="127">
        <v>710549.07900000003</v>
      </c>
      <c r="G45" s="127"/>
      <c r="H45" s="126" t="s">
        <v>177</v>
      </c>
      <c r="I45" s="130">
        <f t="shared" si="12"/>
        <v>1</v>
      </c>
      <c r="J45" s="130">
        <f t="shared" si="3"/>
        <v>3.7786808142756249E-2</v>
      </c>
      <c r="K45" s="130">
        <f t="shared" si="4"/>
        <v>0.37244152311132944</v>
      </c>
      <c r="L45" s="130">
        <f t="shared" si="5"/>
        <v>0.53362120153237713</v>
      </c>
      <c r="M45" s="130">
        <f t="shared" si="13"/>
        <v>5.6150467134513139E-2</v>
      </c>
      <c r="N45" s="127"/>
      <c r="O45" s="126" t="s">
        <v>177</v>
      </c>
      <c r="P45" s="129">
        <f t="shared" si="14"/>
        <v>2.8210619011548754</v>
      </c>
      <c r="Q45" s="129">
        <f t="shared" si="15"/>
        <v>3.3253269952008058</v>
      </c>
      <c r="R45" s="129">
        <f t="shared" si="9"/>
        <v>8.5935493632592674</v>
      </c>
      <c r="S45" s="129">
        <f t="shared" si="10"/>
        <v>1.3361257233365009</v>
      </c>
      <c r="T45" s="129">
        <f t="shared" si="11"/>
        <v>3.4364879141969285</v>
      </c>
      <c r="U45" s="127"/>
    </row>
    <row r="46" spans="1:21" x14ac:dyDescent="0.3">
      <c r="A46" s="126" t="s">
        <v>178</v>
      </c>
      <c r="B46" s="127">
        <f>PIBT!G46</f>
        <v>12289241.308</v>
      </c>
      <c r="C46" s="127">
        <v>435162.25099999999</v>
      </c>
      <c r="D46" s="127">
        <v>4803567.8930000002</v>
      </c>
      <c r="E46" s="127">
        <v>6368882.9400000004</v>
      </c>
      <c r="F46" s="127">
        <v>681628.22400000005</v>
      </c>
      <c r="G46" s="127"/>
      <c r="H46" s="126" t="s">
        <v>178</v>
      </c>
      <c r="I46" s="130">
        <f t="shared" si="12"/>
        <v>1</v>
      </c>
      <c r="J46" s="130">
        <f t="shared" si="3"/>
        <v>3.5410017599436336E-2</v>
      </c>
      <c r="K46" s="130">
        <f t="shared" si="4"/>
        <v>0.39087587041463601</v>
      </c>
      <c r="L46" s="130">
        <f t="shared" si="5"/>
        <v>0.51824866811379244</v>
      </c>
      <c r="M46" s="130">
        <f t="shared" si="13"/>
        <v>5.5465443872135256E-2</v>
      </c>
      <c r="N46" s="127"/>
      <c r="O46" s="126" t="s">
        <v>178</v>
      </c>
      <c r="P46" s="129">
        <f t="shared" si="14"/>
        <v>-2.8854359864766921</v>
      </c>
      <c r="Q46" s="129">
        <f t="shared" si="15"/>
        <v>-4.070212157716413</v>
      </c>
      <c r="R46" s="129">
        <f t="shared" si="9"/>
        <v>-8.9939428625788302</v>
      </c>
      <c r="S46" s="129">
        <f t="shared" si="10"/>
        <v>1.921341695772627</v>
      </c>
      <c r="T46" s="129">
        <f t="shared" si="11"/>
        <v>-5.6831075865594549</v>
      </c>
      <c r="U46" s="127"/>
    </row>
    <row r="47" spans="1:21" x14ac:dyDescent="0.3">
      <c r="A47" s="126" t="s">
        <v>179</v>
      </c>
      <c r="B47" s="127">
        <f>PIBT!G47</f>
        <v>12931144.141000001</v>
      </c>
      <c r="C47" s="127">
        <v>532623.68599999999</v>
      </c>
      <c r="D47" s="127">
        <v>4705229.6880000001</v>
      </c>
      <c r="E47" s="127">
        <v>6962775.2649999997</v>
      </c>
      <c r="F47" s="127">
        <v>730515.50199999998</v>
      </c>
      <c r="G47" s="127"/>
      <c r="H47" s="126" t="s">
        <v>179</v>
      </c>
      <c r="I47" s="130">
        <f t="shared" si="12"/>
        <v>1</v>
      </c>
      <c r="J47" s="130">
        <f t="shared" si="3"/>
        <v>4.1189215756341477E-2</v>
      </c>
      <c r="K47" s="130">
        <f t="shared" si="4"/>
        <v>0.3638680101849156</v>
      </c>
      <c r="L47" s="130">
        <f t="shared" si="5"/>
        <v>0.53845005430908055</v>
      </c>
      <c r="M47" s="130">
        <f t="shared" si="13"/>
        <v>5.6492719749662246E-2</v>
      </c>
      <c r="N47" s="127"/>
      <c r="O47" s="126" t="s">
        <v>179</v>
      </c>
      <c r="P47" s="129">
        <f t="shared" si="14"/>
        <v>5.2232909820245643</v>
      </c>
      <c r="Q47" s="129">
        <f t="shared" si="15"/>
        <v>7.1721322971508794</v>
      </c>
      <c r="R47" s="129">
        <f t="shared" si="9"/>
        <v>22.396573870098855</v>
      </c>
      <c r="S47" s="129">
        <f t="shared" si="10"/>
        <v>-2.0471909045629122</v>
      </c>
      <c r="T47" s="129">
        <f t="shared" si="11"/>
        <v>9.3249056482108905</v>
      </c>
      <c r="U47" s="127"/>
    </row>
    <row r="48" spans="1:21" x14ac:dyDescent="0.3">
      <c r="A48" s="126">
        <v>33298</v>
      </c>
      <c r="B48" s="127">
        <f>PIBT!G48</f>
        <v>12713377.405999999</v>
      </c>
      <c r="C48" s="127">
        <v>451282.94400000002</v>
      </c>
      <c r="D48" s="127">
        <v>4745388.4879999999</v>
      </c>
      <c r="E48" s="127">
        <v>6805715.9050000003</v>
      </c>
      <c r="F48" s="127">
        <v>710990.06900000002</v>
      </c>
      <c r="G48" s="127"/>
      <c r="H48" s="126">
        <v>33298</v>
      </c>
      <c r="I48" s="130">
        <f t="shared" si="12"/>
        <v>1</v>
      </c>
      <c r="J48" s="130">
        <f t="shared" si="3"/>
        <v>3.5496700018283089E-2</v>
      </c>
      <c r="K48" s="130">
        <f t="shared" si="4"/>
        <v>0.37325946807497773</v>
      </c>
      <c r="L48" s="130">
        <f t="shared" si="5"/>
        <v>0.53531926943253372</v>
      </c>
      <c r="M48" s="130">
        <f t="shared" si="13"/>
        <v>5.5924562474205533E-2</v>
      </c>
      <c r="N48" s="127"/>
      <c r="O48" s="126">
        <v>33298</v>
      </c>
      <c r="P48" s="129">
        <f t="shared" si="14"/>
        <v>-1.6840484695359703</v>
      </c>
      <c r="Q48" s="129">
        <f t="shared" si="15"/>
        <v>-2.6728293850771689</v>
      </c>
      <c r="R48" s="129">
        <f t="shared" si="9"/>
        <v>-15.271709489840447</v>
      </c>
      <c r="S48" s="129">
        <f t="shared" si="10"/>
        <v>0.8534928720359547</v>
      </c>
      <c r="T48" s="129">
        <f t="shared" si="11"/>
        <v>-2.2557005507487071</v>
      </c>
      <c r="U48" s="127"/>
    </row>
    <row r="49" spans="1:21" x14ac:dyDescent="0.3">
      <c r="A49" s="126">
        <v>33391</v>
      </c>
      <c r="B49" s="127">
        <f>PIBT!G49</f>
        <v>13349245.67</v>
      </c>
      <c r="C49" s="127">
        <v>493507.39</v>
      </c>
      <c r="D49" s="127">
        <v>4927612.875</v>
      </c>
      <c r="E49" s="127">
        <v>7178238.426</v>
      </c>
      <c r="F49" s="127">
        <v>749886.978</v>
      </c>
      <c r="G49" s="127"/>
      <c r="H49" s="126">
        <v>33391</v>
      </c>
      <c r="I49" s="130">
        <f t="shared" si="12"/>
        <v>1</v>
      </c>
      <c r="J49" s="130">
        <f t="shared" si="3"/>
        <v>3.6968934589994701E-2</v>
      </c>
      <c r="K49" s="130">
        <f t="shared" si="4"/>
        <v>0.36913043604208384</v>
      </c>
      <c r="L49" s="130">
        <f t="shared" si="5"/>
        <v>0.53772614598979063</v>
      </c>
      <c r="M49" s="130">
        <f t="shared" si="13"/>
        <v>5.6174483303220231E-2</v>
      </c>
      <c r="N49" s="127"/>
      <c r="O49" s="126">
        <v>33391</v>
      </c>
      <c r="P49" s="129">
        <f t="shared" si="14"/>
        <v>5.0015683771010178</v>
      </c>
      <c r="Q49" s="129">
        <f t="shared" si="15"/>
        <v>5.4708090444509416</v>
      </c>
      <c r="R49" s="129">
        <f t="shared" si="9"/>
        <v>9.3565348660728418</v>
      </c>
      <c r="S49" s="129">
        <f t="shared" si="10"/>
        <v>3.840030957650864</v>
      </c>
      <c r="T49" s="129">
        <f t="shared" si="11"/>
        <v>5.473671340384878</v>
      </c>
      <c r="U49" s="127"/>
    </row>
    <row r="50" spans="1:21" x14ac:dyDescent="0.3">
      <c r="A50" s="126">
        <v>33482</v>
      </c>
      <c r="B50" s="127">
        <f>PIBT!G50</f>
        <v>12678199.397</v>
      </c>
      <c r="C50" s="127">
        <v>442951.53700000001</v>
      </c>
      <c r="D50" s="127">
        <v>4867268.9270000001</v>
      </c>
      <c r="E50" s="127">
        <v>6664031.2110000001</v>
      </c>
      <c r="F50" s="127">
        <v>703947.72199999995</v>
      </c>
      <c r="G50" s="127"/>
      <c r="H50" s="126">
        <v>33482</v>
      </c>
      <c r="I50" s="130">
        <f t="shared" si="12"/>
        <v>1</v>
      </c>
      <c r="J50" s="130">
        <f t="shared" si="3"/>
        <v>3.4938047835468986E-2</v>
      </c>
      <c r="K50" s="130">
        <f t="shared" si="4"/>
        <v>0.38390853263845381</v>
      </c>
      <c r="L50" s="130">
        <f t="shared" si="5"/>
        <v>0.52562915303074409</v>
      </c>
      <c r="M50" s="130">
        <f t="shared" si="13"/>
        <v>5.5524266495333145E-2</v>
      </c>
      <c r="N50" s="127"/>
      <c r="O50" s="126">
        <v>33482</v>
      </c>
      <c r="P50" s="129">
        <f t="shared" si="14"/>
        <v>-5.026847880311724</v>
      </c>
      <c r="Q50" s="129">
        <f t="shared" si="15"/>
        <v>-6.1261573207369473</v>
      </c>
      <c r="R50" s="129">
        <f t="shared" si="9"/>
        <v>-10.244193709034432</v>
      </c>
      <c r="S50" s="129">
        <f t="shared" si="10"/>
        <v>-1.2246081323910807</v>
      </c>
      <c r="T50" s="129">
        <f t="shared" si="11"/>
        <v>-7.1634178817119087</v>
      </c>
      <c r="U50" s="127"/>
    </row>
    <row r="51" spans="1:21" x14ac:dyDescent="0.3">
      <c r="A51" s="126">
        <v>33574</v>
      </c>
      <c r="B51" s="127">
        <f>PIBT!G51</f>
        <v>13436306.515000001</v>
      </c>
      <c r="C51" s="127">
        <v>541382.90500000003</v>
      </c>
      <c r="D51" s="127">
        <v>4880122.46</v>
      </c>
      <c r="E51" s="127">
        <v>7255756.6670000004</v>
      </c>
      <c r="F51" s="127">
        <v>759044.48300000001</v>
      </c>
      <c r="G51" s="127"/>
      <c r="H51" s="126">
        <v>33574</v>
      </c>
      <c r="I51" s="130">
        <f t="shared" si="12"/>
        <v>1</v>
      </c>
      <c r="J51" s="130">
        <f t="shared" si="3"/>
        <v>4.0292539054211957E-2</v>
      </c>
      <c r="K51" s="130">
        <f t="shared" si="4"/>
        <v>0.36320416288151341</v>
      </c>
      <c r="L51" s="130">
        <f t="shared" si="5"/>
        <v>0.54001124928936617</v>
      </c>
      <c r="M51" s="130">
        <f t="shared" si="13"/>
        <v>5.6492048774908432E-2</v>
      </c>
      <c r="N51" s="127"/>
      <c r="O51" s="126">
        <v>33574</v>
      </c>
      <c r="P51" s="129">
        <f t="shared" si="14"/>
        <v>5.979611885417957</v>
      </c>
      <c r="Q51" s="129">
        <f t="shared" si="15"/>
        <v>7.8268256687390902</v>
      </c>
      <c r="R51" s="129">
        <f t="shared" si="9"/>
        <v>22.221701422835348</v>
      </c>
      <c r="S51" s="129">
        <f t="shared" si="10"/>
        <v>0.26408101119497207</v>
      </c>
      <c r="T51" s="129">
        <f t="shared" si="11"/>
        <v>8.8793920266049717</v>
      </c>
      <c r="U51" s="127"/>
    </row>
    <row r="52" spans="1:21" x14ac:dyDescent="0.3">
      <c r="A52" s="126">
        <v>33664</v>
      </c>
      <c r="B52" s="127">
        <f>PIBT!G52</f>
        <v>13317626.77</v>
      </c>
      <c r="C52" s="127">
        <v>417196.07400000002</v>
      </c>
      <c r="D52" s="127">
        <v>5003611.04</v>
      </c>
      <c r="E52" s="127">
        <v>7151648.0099999998</v>
      </c>
      <c r="F52" s="127">
        <v>745171.64500000002</v>
      </c>
      <c r="G52" s="127"/>
      <c r="H52" s="126">
        <v>33664</v>
      </c>
      <c r="I52" s="130">
        <f t="shared" si="12"/>
        <v>1</v>
      </c>
      <c r="J52" s="130">
        <f t="shared" si="3"/>
        <v>3.132660805150346E-2</v>
      </c>
      <c r="K52" s="130">
        <f t="shared" si="4"/>
        <v>0.37571341549167026</v>
      </c>
      <c r="L52" s="130">
        <f t="shared" si="5"/>
        <v>0.53700618987988058</v>
      </c>
      <c r="M52" s="130">
        <f t="shared" si="13"/>
        <v>5.5953786501857346E-2</v>
      </c>
      <c r="N52" s="127"/>
      <c r="O52" s="126">
        <v>33664</v>
      </c>
      <c r="P52" s="129">
        <f t="shared" si="14"/>
        <v>-0.88327655273053862</v>
      </c>
      <c r="Q52" s="129">
        <f t="shared" si="15"/>
        <v>-1.8276712776002069</v>
      </c>
      <c r="R52" s="129">
        <f t="shared" si="9"/>
        <v>-22.938816474081314</v>
      </c>
      <c r="S52" s="129">
        <f t="shared" si="10"/>
        <v>2.5304401889947759</v>
      </c>
      <c r="T52" s="129">
        <f t="shared" si="11"/>
        <v>-1.4348421781217979</v>
      </c>
      <c r="U52" s="127"/>
    </row>
    <row r="53" spans="1:21" x14ac:dyDescent="0.3">
      <c r="A53" s="126">
        <v>33757</v>
      </c>
      <c r="B53" s="127">
        <f>PIBT!G53</f>
        <v>13636576.4</v>
      </c>
      <c r="C53" s="127">
        <v>483820.25199999998</v>
      </c>
      <c r="D53" s="127">
        <v>5019959.54</v>
      </c>
      <c r="E53" s="127">
        <v>7365778.8959999997</v>
      </c>
      <c r="F53" s="127">
        <v>767017.71200000006</v>
      </c>
      <c r="G53" s="127"/>
      <c r="H53" s="126">
        <v>33757</v>
      </c>
      <c r="I53" s="130">
        <f t="shared" si="12"/>
        <v>1</v>
      </c>
      <c r="J53" s="130">
        <f t="shared" si="3"/>
        <v>3.5479598236988569E-2</v>
      </c>
      <c r="K53" s="130">
        <f t="shared" si="4"/>
        <v>0.36812462254088935</v>
      </c>
      <c r="L53" s="130">
        <f t="shared" si="5"/>
        <v>0.54014869128001952</v>
      </c>
      <c r="M53" s="130">
        <f t="shared" si="13"/>
        <v>5.6247087942102536E-2</v>
      </c>
      <c r="N53" s="127"/>
      <c r="O53" s="126">
        <v>33757</v>
      </c>
      <c r="P53" s="129">
        <f t="shared" si="14"/>
        <v>2.3949434498230948</v>
      </c>
      <c r="Q53" s="129">
        <f t="shared" si="15"/>
        <v>2.9316825387256884</v>
      </c>
      <c r="R53" s="129">
        <f t="shared" si="9"/>
        <v>15.969512215496051</v>
      </c>
      <c r="S53" s="129">
        <f t="shared" si="10"/>
        <v>0.32673403006961976</v>
      </c>
      <c r="T53" s="129">
        <f t="shared" si="11"/>
        <v>2.9941474426675496</v>
      </c>
      <c r="U53" s="127"/>
    </row>
    <row r="54" spans="1:21" x14ac:dyDescent="0.3">
      <c r="A54" s="126">
        <v>33850</v>
      </c>
      <c r="B54" s="127">
        <f>PIBT!G54</f>
        <v>13291879.029999999</v>
      </c>
      <c r="C54" s="127">
        <v>437616.96</v>
      </c>
      <c r="D54" s="127">
        <v>5180655.8459999999</v>
      </c>
      <c r="E54" s="127">
        <v>6935659.2089999998</v>
      </c>
      <c r="F54" s="127">
        <v>737947.01399999997</v>
      </c>
      <c r="G54" s="127"/>
      <c r="H54" s="126">
        <v>33850</v>
      </c>
      <c r="I54" s="130">
        <f t="shared" si="12"/>
        <v>1</v>
      </c>
      <c r="J54" s="130">
        <f t="shared" si="3"/>
        <v>3.2923633973217105E-2</v>
      </c>
      <c r="K54" s="130">
        <f t="shared" si="4"/>
        <v>0.38976098370344558</v>
      </c>
      <c r="L54" s="130">
        <f t="shared" si="5"/>
        <v>0.52179674471503223</v>
      </c>
      <c r="M54" s="130">
        <f t="shared" si="13"/>
        <v>5.5518637533071201E-2</v>
      </c>
      <c r="N54" s="127"/>
      <c r="O54" s="126">
        <v>33850</v>
      </c>
      <c r="P54" s="129">
        <f t="shared" si="14"/>
        <v>-2.5277412738288207</v>
      </c>
      <c r="Q54" s="129">
        <f t="shared" si="15"/>
        <v>-3.7900947455565492</v>
      </c>
      <c r="R54" s="129">
        <f t="shared" si="9"/>
        <v>-9.5496812729534035</v>
      </c>
      <c r="S54" s="129">
        <f t="shared" si="10"/>
        <v>3.2011474339492363</v>
      </c>
      <c r="T54" s="129">
        <f t="shared" si="11"/>
        <v>-5.8394325036497774</v>
      </c>
      <c r="U54" s="127"/>
    </row>
    <row r="55" spans="1:21" x14ac:dyDescent="0.3">
      <c r="A55" s="126">
        <v>33942</v>
      </c>
      <c r="B55" s="127">
        <f>PIBT!G55</f>
        <v>13793046.880000001</v>
      </c>
      <c r="C55" s="127">
        <v>548793.16500000004</v>
      </c>
      <c r="D55" s="127">
        <v>4988218.3890000004</v>
      </c>
      <c r="E55" s="127">
        <v>7476055.4730000002</v>
      </c>
      <c r="F55" s="127">
        <v>779979.853</v>
      </c>
      <c r="G55" s="127"/>
      <c r="H55" s="126">
        <v>33942</v>
      </c>
      <c r="I55" s="130">
        <f t="shared" si="12"/>
        <v>1</v>
      </c>
      <c r="J55" s="130">
        <f t="shared" si="3"/>
        <v>3.9787667639682521E-2</v>
      </c>
      <c r="K55" s="130">
        <f t="shared" si="4"/>
        <v>0.36164731639047398</v>
      </c>
      <c r="L55" s="130">
        <f t="shared" si="5"/>
        <v>0.54201624470952281</v>
      </c>
      <c r="M55" s="130">
        <f t="shared" si="13"/>
        <v>5.6548771260320686E-2</v>
      </c>
      <c r="N55" s="127"/>
      <c r="O55" s="126">
        <v>33942</v>
      </c>
      <c r="P55" s="129">
        <f t="shared" si="14"/>
        <v>3.7704815765239541</v>
      </c>
      <c r="Q55" s="129">
        <f t="shared" si="15"/>
        <v>5.6959155877823076</v>
      </c>
      <c r="R55" s="129">
        <f t="shared" si="9"/>
        <v>25.404912323324957</v>
      </c>
      <c r="S55" s="129">
        <f t="shared" si="10"/>
        <v>-3.7145385202257963</v>
      </c>
      <c r="T55" s="129">
        <f t="shared" si="11"/>
        <v>7.7915631047551948</v>
      </c>
      <c r="U55" s="127"/>
    </row>
    <row r="56" spans="1:21" x14ac:dyDescent="0.3">
      <c r="A56" s="126">
        <v>34029</v>
      </c>
      <c r="B56" s="127">
        <f>PIBT!G56</f>
        <v>13759053.960000001</v>
      </c>
      <c r="C56" s="127">
        <v>469131.61200000002</v>
      </c>
      <c r="D56" s="127">
        <v>5068369.5460000001</v>
      </c>
      <c r="E56" s="127">
        <v>7401189.9009999996</v>
      </c>
      <c r="F56" s="127">
        <v>820362.897</v>
      </c>
      <c r="G56" s="127"/>
      <c r="H56" s="126">
        <v>34029</v>
      </c>
      <c r="I56" s="130">
        <f t="shared" si="12"/>
        <v>1</v>
      </c>
      <c r="J56" s="130">
        <f t="shared" si="3"/>
        <v>3.4096211364811016E-2</v>
      </c>
      <c r="K56" s="130">
        <f t="shared" si="4"/>
        <v>0.36836613627177023</v>
      </c>
      <c r="L56" s="130">
        <f t="shared" si="5"/>
        <v>0.53791415619973326</v>
      </c>
      <c r="M56" s="130">
        <f t="shared" si="13"/>
        <v>5.9623495872967704E-2</v>
      </c>
      <c r="N56" s="127"/>
      <c r="O56" s="126">
        <v>34029</v>
      </c>
      <c r="P56" s="129">
        <f t="shared" si="14"/>
        <v>-0.24644968073943563</v>
      </c>
      <c r="Q56" s="129">
        <f t="shared" si="15"/>
        <v>5.1774470641358983</v>
      </c>
      <c r="R56" s="129">
        <f t="shared" si="9"/>
        <v>-14.515769889371711</v>
      </c>
      <c r="S56" s="129">
        <f t="shared" si="10"/>
        <v>1.60680930042576</v>
      </c>
      <c r="T56" s="129">
        <f t="shared" si="11"/>
        <v>-1.0014047149647265</v>
      </c>
      <c r="U56" s="127"/>
    </row>
    <row r="57" spans="1:21" x14ac:dyDescent="0.3">
      <c r="A57" s="126">
        <v>34122</v>
      </c>
      <c r="B57" s="127">
        <f>PIBT!G57</f>
        <v>13889145.02</v>
      </c>
      <c r="C57" s="127">
        <v>491945.18800000002</v>
      </c>
      <c r="D57" s="127">
        <v>4942121.6919999998</v>
      </c>
      <c r="E57" s="127">
        <v>7643696.1140000001</v>
      </c>
      <c r="F57" s="127">
        <v>811382.02800000005</v>
      </c>
      <c r="G57" s="127"/>
      <c r="H57" s="126">
        <v>34122</v>
      </c>
      <c r="I57" s="130">
        <f t="shared" si="12"/>
        <v>1</v>
      </c>
      <c r="J57" s="130">
        <f t="shared" si="3"/>
        <v>3.5419400351253592E-2</v>
      </c>
      <c r="K57" s="130">
        <f t="shared" si="4"/>
        <v>0.35582619987648456</v>
      </c>
      <c r="L57" s="130">
        <f t="shared" si="5"/>
        <v>0.55033597122020694</v>
      </c>
      <c r="M57" s="130">
        <f t="shared" si="13"/>
        <v>5.8418428696052314E-2</v>
      </c>
      <c r="N57" s="127"/>
      <c r="O57" s="126">
        <v>34122</v>
      </c>
      <c r="P57" s="129">
        <f t="shared" si="14"/>
        <v>0.94549422059246879</v>
      </c>
      <c r="Q57" s="129">
        <f t="shared" si="15"/>
        <v>-1.0947434401095246</v>
      </c>
      <c r="R57" s="129">
        <f t="shared" si="9"/>
        <v>4.8629372688703043</v>
      </c>
      <c r="S57" s="129">
        <f t="shared" si="10"/>
        <v>-2.4908967835550966</v>
      </c>
      <c r="T57" s="129">
        <f t="shared" si="11"/>
        <v>3.2765841201728207</v>
      </c>
      <c r="U57" s="127"/>
    </row>
    <row r="58" spans="1:21" x14ac:dyDescent="0.3">
      <c r="A58" s="126">
        <v>34215</v>
      </c>
      <c r="B58" s="127">
        <f>PIBT!G58</f>
        <v>13862878.869999999</v>
      </c>
      <c r="C58" s="127">
        <v>492499.83399999997</v>
      </c>
      <c r="D58" s="127">
        <v>5133706.5999999996</v>
      </c>
      <c r="E58" s="127">
        <v>7507540.5880000005</v>
      </c>
      <c r="F58" s="127">
        <v>729131.85</v>
      </c>
      <c r="G58" s="127"/>
      <c r="H58" s="126">
        <v>34215</v>
      </c>
      <c r="I58" s="130">
        <f t="shared" si="12"/>
        <v>1</v>
      </c>
      <c r="J58" s="130">
        <f t="shared" si="3"/>
        <v>3.5526519319576226E-2</v>
      </c>
      <c r="K58" s="130">
        <f t="shared" si="4"/>
        <v>0.37032038208958251</v>
      </c>
      <c r="L58" s="130">
        <f t="shared" si="5"/>
        <v>0.54155710789962352</v>
      </c>
      <c r="M58" s="130">
        <f t="shared" si="13"/>
        <v>5.2595990835487987E-2</v>
      </c>
      <c r="N58" s="127"/>
      <c r="O58" s="126">
        <v>34215</v>
      </c>
      <c r="P58" s="129">
        <f t="shared" si="14"/>
        <v>-0.18911279248778889</v>
      </c>
      <c r="Q58" s="129">
        <f t="shared" si="15"/>
        <v>-10.137047058183057</v>
      </c>
      <c r="R58" s="129">
        <f t="shared" si="9"/>
        <v>0.1127454874098488</v>
      </c>
      <c r="S58" s="129">
        <f t="shared" si="10"/>
        <v>3.8765720461745312</v>
      </c>
      <c r="T58" s="129">
        <f t="shared" si="11"/>
        <v>-1.7812786375771883</v>
      </c>
      <c r="U58" s="127"/>
    </row>
    <row r="59" spans="1:21" x14ac:dyDescent="0.3">
      <c r="A59" s="126">
        <v>34307</v>
      </c>
      <c r="B59" s="127">
        <f>PIBT!G59</f>
        <v>14077352.77</v>
      </c>
      <c r="C59" s="127">
        <v>529808.77899999998</v>
      </c>
      <c r="D59" s="127">
        <v>5153319.18</v>
      </c>
      <c r="E59" s="127">
        <v>7631081.9869999997</v>
      </c>
      <c r="F59" s="127">
        <v>763142.821</v>
      </c>
      <c r="G59" s="127"/>
      <c r="H59" s="126">
        <v>34307</v>
      </c>
      <c r="I59" s="130">
        <f t="shared" si="12"/>
        <v>1</v>
      </c>
      <c r="J59" s="130">
        <f t="shared" si="3"/>
        <v>3.7635540407076125E-2</v>
      </c>
      <c r="K59" s="130">
        <f t="shared" si="4"/>
        <v>0.36607160907284703</v>
      </c>
      <c r="L59" s="130">
        <f t="shared" si="5"/>
        <v>0.54208217352217425</v>
      </c>
      <c r="M59" s="130">
        <f t="shared" si="13"/>
        <v>5.4210676784794389E-2</v>
      </c>
      <c r="N59" s="127"/>
      <c r="O59" s="126">
        <v>34307</v>
      </c>
      <c r="P59" s="129">
        <f t="shared" si="14"/>
        <v>1.5471093847911677</v>
      </c>
      <c r="Q59" s="129">
        <f t="shared" si="15"/>
        <v>4.6645844643873335</v>
      </c>
      <c r="R59" s="129">
        <f t="shared" si="9"/>
        <v>7.5754228579090199</v>
      </c>
      <c r="S59" s="129">
        <f t="shared" si="10"/>
        <v>0.38203546731712112</v>
      </c>
      <c r="T59" s="129">
        <f t="shared" si="11"/>
        <v>1.6455641837949786</v>
      </c>
      <c r="U59" s="127"/>
    </row>
    <row r="60" spans="1:21" x14ac:dyDescent="0.3">
      <c r="A60" s="126">
        <v>34394</v>
      </c>
      <c r="B60" s="127">
        <f>PIBT!G60</f>
        <v>14100080.57</v>
      </c>
      <c r="C60" s="127">
        <v>460415.88900000002</v>
      </c>
      <c r="D60" s="127">
        <v>5219093.5070000002</v>
      </c>
      <c r="E60" s="127">
        <v>7563238.8530000001</v>
      </c>
      <c r="F60" s="127">
        <v>857332.32499999995</v>
      </c>
      <c r="G60" s="127"/>
      <c r="H60" s="126">
        <v>34394</v>
      </c>
      <c r="I60" s="130">
        <f t="shared" si="12"/>
        <v>1</v>
      </c>
      <c r="J60" s="130">
        <f t="shared" si="3"/>
        <v>3.2653422561258458E-2</v>
      </c>
      <c r="K60" s="130">
        <f t="shared" si="4"/>
        <v>0.37014636058920053</v>
      </c>
      <c r="L60" s="130">
        <f t="shared" si="5"/>
        <v>0.53639685358195088</v>
      </c>
      <c r="M60" s="130">
        <f t="shared" si="13"/>
        <v>6.0803363551276496E-2</v>
      </c>
      <c r="N60" s="127"/>
      <c r="O60" s="126">
        <v>34394</v>
      </c>
      <c r="P60" s="129">
        <f t="shared" si="14"/>
        <v>0.16144938875464199</v>
      </c>
      <c r="Q60" s="129">
        <f t="shared" si="15"/>
        <v>12.342316720817315</v>
      </c>
      <c r="R60" s="129">
        <f t="shared" si="9"/>
        <v>-13.097723697779639</v>
      </c>
      <c r="S60" s="129">
        <f t="shared" si="10"/>
        <v>1.2763487900239179</v>
      </c>
      <c r="T60" s="129">
        <f t="shared" si="11"/>
        <v>-0.88903689038558609</v>
      </c>
      <c r="U60" s="127"/>
    </row>
    <row r="61" spans="1:21" x14ac:dyDescent="0.3">
      <c r="A61" s="126">
        <v>34487</v>
      </c>
      <c r="B61" s="127">
        <f>PIBT!G61</f>
        <v>14655082.640000001</v>
      </c>
      <c r="C61" s="127">
        <v>525072.00399999996</v>
      </c>
      <c r="D61" s="127">
        <v>5273651.5870000003</v>
      </c>
      <c r="E61" s="127">
        <v>7967044.9110000003</v>
      </c>
      <c r="F61" s="127">
        <v>889314.13500000001</v>
      </c>
      <c r="G61" s="127"/>
      <c r="H61" s="126">
        <v>34487</v>
      </c>
      <c r="I61" s="130">
        <f t="shared" si="12"/>
        <v>1</v>
      </c>
      <c r="J61" s="130">
        <f t="shared" si="3"/>
        <v>3.582866210299309E-2</v>
      </c>
      <c r="K61" s="130">
        <f t="shared" si="4"/>
        <v>0.35985137146930479</v>
      </c>
      <c r="L61" s="130">
        <f t="shared" si="5"/>
        <v>0.54363698293003959</v>
      </c>
      <c r="M61" s="130">
        <f t="shared" si="13"/>
        <v>6.068298329295535E-2</v>
      </c>
      <c r="N61" s="127"/>
      <c r="O61" s="126">
        <v>34487</v>
      </c>
      <c r="P61" s="129">
        <f t="shared" si="14"/>
        <v>3.9361624016592378</v>
      </c>
      <c r="Q61" s="129">
        <f t="shared" si="15"/>
        <v>3.7303865802563951</v>
      </c>
      <c r="R61" s="129">
        <f t="shared" si="9"/>
        <v>14.042980823365969</v>
      </c>
      <c r="S61" s="129">
        <f t="shared" si="10"/>
        <v>1.0453554803496967</v>
      </c>
      <c r="T61" s="129">
        <f t="shared" si="11"/>
        <v>5.3390626138936303</v>
      </c>
      <c r="U61" s="127"/>
    </row>
    <row r="62" spans="1:21" x14ac:dyDescent="0.3">
      <c r="A62" s="126">
        <v>34580</v>
      </c>
      <c r="B62" s="127">
        <f>PIBT!G62</f>
        <v>14488831.890000001</v>
      </c>
      <c r="C62" s="127">
        <v>456542.67099999997</v>
      </c>
      <c r="D62" s="127">
        <v>5385396.5190000003</v>
      </c>
      <c r="E62" s="127">
        <v>7826046.4680000003</v>
      </c>
      <c r="F62" s="127">
        <v>820846.23100000003</v>
      </c>
      <c r="G62" s="127"/>
      <c r="H62" s="126">
        <v>34580</v>
      </c>
      <c r="I62" s="130">
        <f t="shared" si="12"/>
        <v>1</v>
      </c>
      <c r="J62" s="130">
        <f t="shared" si="3"/>
        <v>3.1509970884202175E-2</v>
      </c>
      <c r="K62" s="130">
        <f t="shared" si="4"/>
        <v>0.37169293976810713</v>
      </c>
      <c r="L62" s="130">
        <f t="shared" si="5"/>
        <v>0.54014336886615644</v>
      </c>
      <c r="M62" s="130">
        <f t="shared" si="13"/>
        <v>5.6653720412515603E-2</v>
      </c>
      <c r="N62" s="127"/>
      <c r="O62" s="126">
        <v>34580</v>
      </c>
      <c r="P62" s="129">
        <f t="shared" si="14"/>
        <v>-1.1344238315397215</v>
      </c>
      <c r="Q62" s="129">
        <f t="shared" si="15"/>
        <v>-7.6989560050116594</v>
      </c>
      <c r="R62" s="129">
        <f t="shared" si="9"/>
        <v>-13.051416277756832</v>
      </c>
      <c r="S62" s="129">
        <f t="shared" si="10"/>
        <v>2.1189289841494485</v>
      </c>
      <c r="T62" s="129">
        <f t="shared" si="11"/>
        <v>-1.7697709072196255</v>
      </c>
      <c r="U62" s="127"/>
    </row>
    <row r="63" spans="1:21" x14ac:dyDescent="0.3">
      <c r="A63" s="126">
        <v>34672</v>
      </c>
      <c r="B63" s="127">
        <f>PIBT!G63</f>
        <v>14787062.25</v>
      </c>
      <c r="C63" s="127">
        <v>537902.01899999997</v>
      </c>
      <c r="D63" s="127">
        <v>5345347.9469999997</v>
      </c>
      <c r="E63" s="127">
        <v>8126843.8550000004</v>
      </c>
      <c r="F63" s="127">
        <v>776968.42599999998</v>
      </c>
      <c r="G63" s="127"/>
      <c r="H63" s="126">
        <v>34672</v>
      </c>
      <c r="I63" s="130">
        <f t="shared" si="12"/>
        <v>1</v>
      </c>
      <c r="J63" s="130">
        <f t="shared" si="3"/>
        <v>3.6376530368633565E-2</v>
      </c>
      <c r="K63" s="130">
        <f t="shared" si="4"/>
        <v>0.36148816151768076</v>
      </c>
      <c r="L63" s="130">
        <f t="shared" si="5"/>
        <v>0.54959150895574271</v>
      </c>
      <c r="M63" s="130">
        <f t="shared" si="13"/>
        <v>5.2543798955062893E-2</v>
      </c>
      <c r="N63" s="127"/>
      <c r="O63" s="126">
        <v>34672</v>
      </c>
      <c r="P63" s="129">
        <f t="shared" si="14"/>
        <v>2.0583464717113253</v>
      </c>
      <c r="Q63" s="129">
        <f t="shared" si="15"/>
        <v>-5.3454353986063463</v>
      </c>
      <c r="R63" s="129">
        <f t="shared" si="9"/>
        <v>17.820754371501014</v>
      </c>
      <c r="S63" s="129">
        <f t="shared" si="10"/>
        <v>-0.74365131441495036</v>
      </c>
      <c r="T63" s="129">
        <f t="shared" si="11"/>
        <v>3.8435420519151497</v>
      </c>
      <c r="U63" s="127"/>
    </row>
    <row r="64" spans="1:21" x14ac:dyDescent="0.3">
      <c r="A64" s="126">
        <v>34759</v>
      </c>
      <c r="B64" s="127">
        <f>PIBT!G64</f>
        <v>14043942.17</v>
      </c>
      <c r="C64" s="127">
        <v>453727.054</v>
      </c>
      <c r="D64" s="127">
        <v>5055171.5350000001</v>
      </c>
      <c r="E64" s="127">
        <v>7665270.4759999998</v>
      </c>
      <c r="F64" s="127">
        <v>869773.10900000005</v>
      </c>
      <c r="G64" s="127"/>
      <c r="H64" s="126">
        <v>34759</v>
      </c>
      <c r="I64" s="130">
        <f t="shared" si="12"/>
        <v>1</v>
      </c>
      <c r="J64" s="130">
        <f t="shared" si="3"/>
        <v>3.2307670346950736E-2</v>
      </c>
      <c r="K64" s="130">
        <f t="shared" si="4"/>
        <v>0.35995388430170389</v>
      </c>
      <c r="L64" s="130">
        <f t="shared" si="5"/>
        <v>0.54580618342150289</v>
      </c>
      <c r="M64" s="130">
        <f t="shared" si="13"/>
        <v>6.1932262214662769E-2</v>
      </c>
      <c r="N64" s="127"/>
      <c r="O64" s="126">
        <v>34759</v>
      </c>
      <c r="P64" s="129">
        <f t="shared" si="14"/>
        <v>-5.02547475243097</v>
      </c>
      <c r="Q64" s="129">
        <f t="shared" si="15"/>
        <v>11.944460018507886</v>
      </c>
      <c r="R64" s="129">
        <f t="shared" si="9"/>
        <v>-15.648754239013174</v>
      </c>
      <c r="S64" s="129">
        <f t="shared" si="10"/>
        <v>-5.428578548621088</v>
      </c>
      <c r="T64" s="129">
        <f t="shared" si="11"/>
        <v>-5.6796142172218511</v>
      </c>
      <c r="U64" s="127"/>
    </row>
    <row r="65" spans="1:21" x14ac:dyDescent="0.3">
      <c r="A65" s="126">
        <v>34852</v>
      </c>
      <c r="B65" s="127">
        <f>PIBT!G65</f>
        <v>13287443.869999999</v>
      </c>
      <c r="C65" s="127">
        <v>493033.79200000002</v>
      </c>
      <c r="D65" s="127">
        <v>4510921.3959999997</v>
      </c>
      <c r="E65" s="127">
        <v>7517247.4450000003</v>
      </c>
      <c r="F65" s="127">
        <v>766241.23699999996</v>
      </c>
      <c r="G65" s="127"/>
      <c r="H65" s="126">
        <v>34852</v>
      </c>
      <c r="I65" s="130">
        <f t="shared" si="12"/>
        <v>1</v>
      </c>
      <c r="J65" s="130">
        <f t="shared" si="3"/>
        <v>3.7105239865822294E-2</v>
      </c>
      <c r="K65" s="130">
        <f t="shared" si="4"/>
        <v>0.33948752221521145</v>
      </c>
      <c r="L65" s="130">
        <f t="shared" si="5"/>
        <v>0.56574067356718782</v>
      </c>
      <c r="M65" s="130">
        <f t="shared" si="13"/>
        <v>5.766656435177852E-2</v>
      </c>
      <c r="N65" s="127"/>
      <c r="O65" s="126">
        <v>34852</v>
      </c>
      <c r="P65" s="129">
        <f t="shared" si="14"/>
        <v>-5.3866520585366455</v>
      </c>
      <c r="Q65" s="129">
        <f t="shared" si="15"/>
        <v>-11.903319489726838</v>
      </c>
      <c r="R65" s="129">
        <f t="shared" si="9"/>
        <v>8.6630800728051849</v>
      </c>
      <c r="S65" s="129">
        <f t="shared" si="10"/>
        <v>-10.766205166962751</v>
      </c>
      <c r="T65" s="129">
        <f t="shared" si="11"/>
        <v>-1.931086860711051</v>
      </c>
      <c r="U65" s="127"/>
    </row>
    <row r="66" spans="1:21" x14ac:dyDescent="0.3">
      <c r="A66" s="126">
        <v>34945</v>
      </c>
      <c r="B66" s="127">
        <f>PIBT!G66</f>
        <v>13412238.390000001</v>
      </c>
      <c r="C66" s="127">
        <v>501004.41499999998</v>
      </c>
      <c r="D66" s="127">
        <v>4712732.8550000004</v>
      </c>
      <c r="E66" s="127">
        <v>7471792.7510000002</v>
      </c>
      <c r="F66" s="127">
        <v>726708.36899999995</v>
      </c>
      <c r="G66" s="127"/>
      <c r="H66" s="126">
        <v>34945</v>
      </c>
      <c r="I66" s="130">
        <f t="shared" si="12"/>
        <v>1</v>
      </c>
      <c r="J66" s="130">
        <f t="shared" si="3"/>
        <v>3.7354273047632579E-2</v>
      </c>
      <c r="K66" s="130">
        <f t="shared" si="4"/>
        <v>0.35137556595428215</v>
      </c>
      <c r="L66" s="130">
        <f t="shared" si="5"/>
        <v>0.55708767871072706</v>
      </c>
      <c r="M66" s="130">
        <f t="shared" si="13"/>
        <v>5.4182482287358141E-2</v>
      </c>
      <c r="N66" s="127"/>
      <c r="O66" s="126">
        <v>34945</v>
      </c>
      <c r="P66" s="129">
        <f t="shared" si="14"/>
        <v>0.93919132393671667</v>
      </c>
      <c r="Q66" s="129">
        <f t="shared" si="15"/>
        <v>-5.1593239949835779</v>
      </c>
      <c r="R66" s="129">
        <f t="shared" si="9"/>
        <v>1.6166484182893459</v>
      </c>
      <c r="S66" s="129">
        <f t="shared" si="10"/>
        <v>4.4738411797411226</v>
      </c>
      <c r="T66" s="129">
        <f t="shared" si="11"/>
        <v>-0.6046720469502942</v>
      </c>
      <c r="U66" s="127"/>
    </row>
    <row r="67" spans="1:21" x14ac:dyDescent="0.3">
      <c r="A67" s="126">
        <v>35037</v>
      </c>
      <c r="B67" s="127">
        <f>PIBT!G67</f>
        <v>13857623.550000001</v>
      </c>
      <c r="C67" s="127">
        <v>556326.17599999998</v>
      </c>
      <c r="D67" s="127">
        <v>4871957.0199999996</v>
      </c>
      <c r="E67" s="127">
        <v>7703353.1529999999</v>
      </c>
      <c r="F67" s="127">
        <v>725987.201</v>
      </c>
      <c r="G67" s="127"/>
      <c r="H67" s="126">
        <v>35037</v>
      </c>
      <c r="I67" s="130">
        <f t="shared" si="12"/>
        <v>1</v>
      </c>
      <c r="J67" s="130">
        <f t="shared" si="3"/>
        <v>4.0145857187757129E-2</v>
      </c>
      <c r="K67" s="130">
        <f t="shared" si="4"/>
        <v>0.3515723314622729</v>
      </c>
      <c r="L67" s="130">
        <f t="shared" si="5"/>
        <v>0.55589279974343075</v>
      </c>
      <c r="M67" s="130">
        <f t="shared" si="13"/>
        <v>5.2389011606539131E-2</v>
      </c>
      <c r="N67" s="127"/>
      <c r="O67" s="126">
        <v>35037</v>
      </c>
      <c r="P67" s="129">
        <f t="shared" si="14"/>
        <v>3.3207369795341002</v>
      </c>
      <c r="Q67" s="129">
        <f t="shared" si="15"/>
        <v>-9.9237607651647686E-2</v>
      </c>
      <c r="R67" s="129">
        <f t="shared" si="9"/>
        <v>11.042170356921899</v>
      </c>
      <c r="S67" s="129">
        <f t="shared" si="10"/>
        <v>3.3785951781898582</v>
      </c>
      <c r="T67" s="129">
        <f t="shared" si="11"/>
        <v>3.099127742388319</v>
      </c>
      <c r="U67" s="127"/>
    </row>
    <row r="68" spans="1:21" x14ac:dyDescent="0.3">
      <c r="A68" s="126">
        <v>35127</v>
      </c>
      <c r="B68" s="127">
        <f>PIBT!G68</f>
        <v>14237650.1</v>
      </c>
      <c r="C68" s="127">
        <v>499745.89199999999</v>
      </c>
      <c r="D68" s="127">
        <v>5182979.517</v>
      </c>
      <c r="E68" s="127">
        <v>7700990.9110000003</v>
      </c>
      <c r="F68" s="127">
        <v>853933.77599999995</v>
      </c>
      <c r="G68" s="127"/>
      <c r="H68" s="126">
        <v>35127</v>
      </c>
      <c r="I68" s="130">
        <f t="shared" ref="I68:I99" si="16">(B68/$B68)</f>
        <v>1</v>
      </c>
      <c r="J68" s="130">
        <f t="shared" si="3"/>
        <v>3.5100307177797552E-2</v>
      </c>
      <c r="K68" s="130">
        <f t="shared" si="4"/>
        <v>0.3640333538608313</v>
      </c>
      <c r="L68" s="130">
        <f t="shared" si="5"/>
        <v>0.54088918163538802</v>
      </c>
      <c r="M68" s="130">
        <f t="shared" ref="M68:M99" si="17">(F68/$B68)</f>
        <v>5.9977157045037928E-2</v>
      </c>
      <c r="N68" s="127"/>
      <c r="O68" s="126">
        <v>35127</v>
      </c>
      <c r="P68" s="129">
        <f t="shared" si="14"/>
        <v>2.7423645088121784</v>
      </c>
      <c r="Q68" s="129">
        <f t="shared" si="15"/>
        <v>17.623805877536402</v>
      </c>
      <c r="R68" s="129">
        <f t="shared" si="9"/>
        <v>-10.170343665439896</v>
      </c>
      <c r="S68" s="129">
        <f t="shared" si="10"/>
        <v>6.3839335142575004</v>
      </c>
      <c r="T68" s="129">
        <f t="shared" si="11"/>
        <v>-3.0665113660011123E-2</v>
      </c>
      <c r="U68" s="127"/>
    </row>
    <row r="69" spans="1:21" x14ac:dyDescent="0.3">
      <c r="A69" s="126">
        <v>35218</v>
      </c>
      <c r="B69" s="127">
        <f>PIBT!G69</f>
        <v>14340821.390000001</v>
      </c>
      <c r="C69" s="127">
        <v>514430.29700000002</v>
      </c>
      <c r="D69" s="127">
        <v>5121575.9210000001</v>
      </c>
      <c r="E69" s="127">
        <v>7886168.9730000002</v>
      </c>
      <c r="F69" s="127">
        <v>818646.19499999995</v>
      </c>
      <c r="G69" s="127"/>
      <c r="H69" s="126">
        <v>35218</v>
      </c>
      <c r="I69" s="130">
        <f t="shared" si="16"/>
        <v>1</v>
      </c>
      <c r="J69" s="130">
        <f t="shared" ref="J69:J127" si="18">(C69/$B69)</f>
        <v>3.5871745628093345E-2</v>
      </c>
      <c r="K69" s="130">
        <f t="shared" ref="K69:K127" si="19">(D69/$B69)</f>
        <v>0.35713267613606337</v>
      </c>
      <c r="L69" s="130">
        <f t="shared" ref="L69:L127" si="20">(E69/$B69)</f>
        <v>0.5499105496494856</v>
      </c>
      <c r="M69" s="130">
        <f t="shared" si="17"/>
        <v>5.7085028307433644E-2</v>
      </c>
      <c r="N69" s="127"/>
      <c r="O69" s="126">
        <v>35218</v>
      </c>
      <c r="P69" s="129">
        <f t="shared" ref="P69:P100" si="21">((B69/B68)-1)*100</f>
        <v>0.72463706633723035</v>
      </c>
      <c r="Q69" s="129">
        <f t="shared" ref="Q69:Q100" si="22">((F69/F68)-1)*100</f>
        <v>-4.1323556921819211</v>
      </c>
      <c r="R69" s="129">
        <f t="shared" si="9"/>
        <v>2.9383743288479147</v>
      </c>
      <c r="S69" s="129">
        <f t="shared" si="10"/>
        <v>-1.1847161617868252</v>
      </c>
      <c r="T69" s="129">
        <f t="shared" si="11"/>
        <v>2.4046004486967254</v>
      </c>
      <c r="U69" s="127"/>
    </row>
    <row r="70" spans="1:21" x14ac:dyDescent="0.3">
      <c r="A70" s="126">
        <v>35311</v>
      </c>
      <c r="B70" s="127">
        <f>PIBT!G70</f>
        <v>14412887.42</v>
      </c>
      <c r="C70" s="127">
        <v>494418.49400000001</v>
      </c>
      <c r="D70" s="127">
        <v>5346337.34</v>
      </c>
      <c r="E70" s="127">
        <v>7806071.1529999999</v>
      </c>
      <c r="F70" s="127">
        <v>766060.43400000001</v>
      </c>
      <c r="G70" s="127"/>
      <c r="H70" s="126">
        <v>35311</v>
      </c>
      <c r="I70" s="130">
        <f t="shared" si="16"/>
        <v>1</v>
      </c>
      <c r="J70" s="130">
        <f t="shared" si="18"/>
        <v>3.4303917014846148E-2</v>
      </c>
      <c r="K70" s="130">
        <f t="shared" si="19"/>
        <v>0.37094144873297014</v>
      </c>
      <c r="L70" s="130">
        <f t="shared" si="20"/>
        <v>0.5416035611412553</v>
      </c>
      <c r="M70" s="130">
        <f t="shared" si="17"/>
        <v>5.3151073180310739E-2</v>
      </c>
      <c r="N70" s="127"/>
      <c r="O70" s="126">
        <v>35311</v>
      </c>
      <c r="P70" s="129">
        <f t="shared" si="21"/>
        <v>0.50252372608343698</v>
      </c>
      <c r="Q70" s="129">
        <f t="shared" si="22"/>
        <v>-6.4235027684945045</v>
      </c>
      <c r="R70" s="129">
        <f t="shared" si="9"/>
        <v>-3.8900902836988216</v>
      </c>
      <c r="S70" s="129">
        <f t="shared" si="10"/>
        <v>4.3885206910320385</v>
      </c>
      <c r="T70" s="129">
        <f t="shared" si="11"/>
        <v>-1.0156746612231204</v>
      </c>
      <c r="U70" s="127"/>
    </row>
    <row r="71" spans="1:21" x14ac:dyDescent="0.3">
      <c r="A71" s="126">
        <v>35403</v>
      </c>
      <c r="B71" s="127">
        <f>PIBT!G71</f>
        <v>15005156.93</v>
      </c>
      <c r="C71" s="127">
        <v>571737.978</v>
      </c>
      <c r="D71" s="127">
        <v>5533838.8870000001</v>
      </c>
      <c r="E71" s="127">
        <v>8108825.0219999999</v>
      </c>
      <c r="F71" s="127">
        <v>790755.04700000002</v>
      </c>
      <c r="G71" s="127"/>
      <c r="H71" s="126">
        <v>35403</v>
      </c>
      <c r="I71" s="130">
        <f t="shared" si="16"/>
        <v>1</v>
      </c>
      <c r="J71" s="130">
        <f t="shared" si="18"/>
        <v>3.8102765646983477E-2</v>
      </c>
      <c r="K71" s="130">
        <f t="shared" si="19"/>
        <v>0.36879580219092051</v>
      </c>
      <c r="L71" s="130">
        <f t="shared" si="20"/>
        <v>0.54040254692624534</v>
      </c>
      <c r="M71" s="130">
        <f t="shared" si="17"/>
        <v>5.2698885502425734E-2</v>
      </c>
      <c r="N71" s="127"/>
      <c r="O71" s="126">
        <v>35403</v>
      </c>
      <c r="P71" s="129">
        <f t="shared" si="21"/>
        <v>4.1093050458309799</v>
      </c>
      <c r="Q71" s="129">
        <f t="shared" si="22"/>
        <v>3.2235854906454975</v>
      </c>
      <c r="R71" s="129">
        <f t="shared" si="9"/>
        <v>15.638469219559582</v>
      </c>
      <c r="S71" s="129">
        <f t="shared" si="10"/>
        <v>3.5071028084434408</v>
      </c>
      <c r="T71" s="129">
        <f t="shared" si="11"/>
        <v>3.8784410629365995</v>
      </c>
      <c r="U71" s="127"/>
    </row>
    <row r="72" spans="1:21" x14ac:dyDescent="0.3">
      <c r="A72" s="126">
        <v>35490</v>
      </c>
      <c r="B72" s="127">
        <f>PIBT!G72</f>
        <v>14809591.4</v>
      </c>
      <c r="C72" s="127">
        <v>501737.07199999999</v>
      </c>
      <c r="D72" s="127">
        <v>5474024.3629999999</v>
      </c>
      <c r="E72" s="127">
        <v>7956522.7889999999</v>
      </c>
      <c r="F72" s="127">
        <v>877307.174</v>
      </c>
      <c r="G72" s="127"/>
      <c r="H72" s="126">
        <v>35490</v>
      </c>
      <c r="I72" s="130">
        <f t="shared" si="16"/>
        <v>1</v>
      </c>
      <c r="J72" s="130">
        <f t="shared" si="18"/>
        <v>3.3879197504395699E-2</v>
      </c>
      <c r="K72" s="130">
        <f t="shared" si="19"/>
        <v>0.36962696776360754</v>
      </c>
      <c r="L72" s="130">
        <f t="shared" si="20"/>
        <v>0.53725471379311651</v>
      </c>
      <c r="M72" s="130">
        <f t="shared" si="17"/>
        <v>5.9239120803832576E-2</v>
      </c>
      <c r="N72" s="127"/>
      <c r="O72" s="126">
        <v>35490</v>
      </c>
      <c r="P72" s="129">
        <f t="shared" si="21"/>
        <v>-1.3033221239359571</v>
      </c>
      <c r="Q72" s="129">
        <f t="shared" si="22"/>
        <v>10.945504215036639</v>
      </c>
      <c r="R72" s="129">
        <f t="shared" si="9"/>
        <v>-12.24352915034097</v>
      </c>
      <c r="S72" s="129">
        <f t="shared" si="10"/>
        <v>-1.0808866181578836</v>
      </c>
      <c r="T72" s="129">
        <f t="shared" si="11"/>
        <v>-1.8782281352327845</v>
      </c>
      <c r="U72" s="127"/>
    </row>
    <row r="73" spans="1:21" x14ac:dyDescent="0.3">
      <c r="A73" s="126">
        <v>35583</v>
      </c>
      <c r="B73" s="127">
        <f>PIBT!G73</f>
        <v>15584335.619999999</v>
      </c>
      <c r="C73" s="127">
        <v>530032.46400000004</v>
      </c>
      <c r="D73" s="127">
        <v>5652765.2000000002</v>
      </c>
      <c r="E73" s="127">
        <v>8492716.3310000002</v>
      </c>
      <c r="F73" s="127">
        <v>908821.62800000003</v>
      </c>
      <c r="G73" s="127"/>
      <c r="H73" s="126">
        <v>35583</v>
      </c>
      <c r="I73" s="130">
        <f t="shared" si="16"/>
        <v>1</v>
      </c>
      <c r="J73" s="130">
        <f t="shared" si="18"/>
        <v>3.4010590950042698E-2</v>
      </c>
      <c r="K73" s="130">
        <f t="shared" si="19"/>
        <v>0.3627209614727227</v>
      </c>
      <c r="L73" s="130">
        <f t="shared" si="20"/>
        <v>0.54495209408227574</v>
      </c>
      <c r="M73" s="130">
        <f t="shared" si="17"/>
        <v>5.8316353687459924E-2</v>
      </c>
      <c r="N73" s="127"/>
      <c r="O73" s="126">
        <v>35583</v>
      </c>
      <c r="P73" s="129">
        <f t="shared" si="21"/>
        <v>5.2313679633321897</v>
      </c>
      <c r="Q73" s="129">
        <f t="shared" si="22"/>
        <v>3.592180131881606</v>
      </c>
      <c r="R73" s="129">
        <f t="shared" si="9"/>
        <v>5.6394860135031255</v>
      </c>
      <c r="S73" s="129">
        <f t="shared" si="10"/>
        <v>3.2652546855316267</v>
      </c>
      <c r="T73" s="129">
        <f t="shared" si="11"/>
        <v>6.7390436277175558</v>
      </c>
      <c r="U73" s="127"/>
    </row>
    <row r="74" spans="1:21" x14ac:dyDescent="0.3">
      <c r="A74" s="126">
        <v>35676</v>
      </c>
      <c r="B74" s="127">
        <f>PIBT!G74</f>
        <v>15624252</v>
      </c>
      <c r="C74" s="127">
        <v>475667.19</v>
      </c>
      <c r="D74" s="127">
        <v>5910886.5250000004</v>
      </c>
      <c r="E74" s="127">
        <v>8383796.1789999995</v>
      </c>
      <c r="F74" s="127">
        <v>853902.10699999996</v>
      </c>
      <c r="G74" s="127"/>
      <c r="H74" s="126">
        <v>35676</v>
      </c>
      <c r="I74" s="130">
        <f t="shared" si="16"/>
        <v>1</v>
      </c>
      <c r="J74" s="130">
        <f t="shared" si="18"/>
        <v>3.0444157582711798E-2</v>
      </c>
      <c r="K74" s="130">
        <f t="shared" si="19"/>
        <v>0.37831484828841727</v>
      </c>
      <c r="L74" s="130">
        <f t="shared" si="20"/>
        <v>0.53658864302751896</v>
      </c>
      <c r="M74" s="130">
        <f t="shared" si="17"/>
        <v>5.4652351165354988E-2</v>
      </c>
      <c r="N74" s="127"/>
      <c r="O74" s="126">
        <v>35676</v>
      </c>
      <c r="P74" s="129">
        <f t="shared" si="21"/>
        <v>0.25613141922311566</v>
      </c>
      <c r="Q74" s="129">
        <f t="shared" si="22"/>
        <v>-6.0429372836184321</v>
      </c>
      <c r="R74" s="129">
        <f t="shared" si="9"/>
        <v>-10.256970599446158</v>
      </c>
      <c r="S74" s="129">
        <f t="shared" si="10"/>
        <v>4.5662842143169291</v>
      </c>
      <c r="T74" s="129">
        <f t="shared" si="11"/>
        <v>-1.2825125408041926</v>
      </c>
      <c r="U74" s="127"/>
    </row>
    <row r="75" spans="1:21" x14ac:dyDescent="0.3">
      <c r="A75" s="126">
        <v>35768</v>
      </c>
      <c r="B75" s="127">
        <f>PIBT!G75</f>
        <v>16153434.16</v>
      </c>
      <c r="C75" s="127">
        <v>571826.38199999998</v>
      </c>
      <c r="D75" s="127">
        <v>5979006.5829999996</v>
      </c>
      <c r="E75" s="127">
        <v>8753839.2400000002</v>
      </c>
      <c r="F75" s="127">
        <v>848761.95600000001</v>
      </c>
      <c r="G75" s="127"/>
      <c r="H75" s="126">
        <v>35768</v>
      </c>
      <c r="I75" s="130">
        <f t="shared" si="16"/>
        <v>1</v>
      </c>
      <c r="J75" s="130">
        <f t="shared" si="18"/>
        <v>3.5399678875467057E-2</v>
      </c>
      <c r="K75" s="130">
        <f t="shared" si="19"/>
        <v>0.37013841909886486</v>
      </c>
      <c r="L75" s="130">
        <f t="shared" si="20"/>
        <v>0.54191815519183695</v>
      </c>
      <c r="M75" s="130">
        <f t="shared" si="17"/>
        <v>5.2543746895737493E-2</v>
      </c>
      <c r="N75" s="127"/>
      <c r="O75" s="126">
        <v>35768</v>
      </c>
      <c r="P75" s="129">
        <f t="shared" si="21"/>
        <v>3.3869279630154514</v>
      </c>
      <c r="Q75" s="129">
        <f t="shared" si="22"/>
        <v>-0.60196021977961811</v>
      </c>
      <c r="R75" s="129">
        <f t="shared" si="9"/>
        <v>20.21564531284994</v>
      </c>
      <c r="S75" s="129">
        <f t="shared" si="10"/>
        <v>1.1524507823299723</v>
      </c>
      <c r="T75" s="129">
        <f t="shared" si="11"/>
        <v>4.4137888505316525</v>
      </c>
      <c r="U75" s="127"/>
    </row>
    <row r="76" spans="1:21" x14ac:dyDescent="0.3">
      <c r="A76" s="126">
        <v>35855</v>
      </c>
      <c r="B76" s="127">
        <f>PIBT!G76</f>
        <v>16337214.140000001</v>
      </c>
      <c r="C76" s="127">
        <v>525744.59199999995</v>
      </c>
      <c r="D76" s="127">
        <v>6157924.2170000002</v>
      </c>
      <c r="E76" s="127">
        <v>8666024.2190000005</v>
      </c>
      <c r="F76" s="127">
        <v>987521.11499999999</v>
      </c>
      <c r="G76" s="127"/>
      <c r="H76" s="126">
        <v>35855</v>
      </c>
      <c r="I76" s="130">
        <f t="shared" si="16"/>
        <v>1</v>
      </c>
      <c r="J76" s="130">
        <f t="shared" si="18"/>
        <v>3.2180798237367039E-2</v>
      </c>
      <c r="K76" s="130">
        <f t="shared" si="19"/>
        <v>0.37692621056627712</v>
      </c>
      <c r="L76" s="130">
        <f t="shared" si="20"/>
        <v>0.5304468769728693</v>
      </c>
      <c r="M76" s="130">
        <f t="shared" si="17"/>
        <v>6.0446114407116412E-2</v>
      </c>
      <c r="N76" s="127"/>
      <c r="O76" s="126">
        <v>35855</v>
      </c>
      <c r="P76" s="129">
        <f t="shared" si="21"/>
        <v>1.1377146071829491</v>
      </c>
      <c r="Q76" s="129">
        <f t="shared" si="22"/>
        <v>16.348418778562678</v>
      </c>
      <c r="R76" s="129">
        <f t="shared" si="9"/>
        <v>-8.0587030347963218</v>
      </c>
      <c r="S76" s="129">
        <f t="shared" si="10"/>
        <v>2.9924307912406967</v>
      </c>
      <c r="T76" s="129">
        <f t="shared" si="11"/>
        <v>-1.00316008316369</v>
      </c>
      <c r="U76" s="127"/>
    </row>
    <row r="77" spans="1:21" x14ac:dyDescent="0.3">
      <c r="A77" s="126">
        <v>35948</v>
      </c>
      <c r="B77" s="127">
        <f>PIBT!G77</f>
        <v>16539597.630000001</v>
      </c>
      <c r="C77" s="127">
        <v>534956.44700000004</v>
      </c>
      <c r="D77" s="127">
        <v>6040769.5729999999</v>
      </c>
      <c r="E77" s="127">
        <v>8979968.3680000007</v>
      </c>
      <c r="F77" s="127">
        <v>983903.23800000001</v>
      </c>
      <c r="G77" s="127"/>
      <c r="H77" s="126">
        <v>35948</v>
      </c>
      <c r="I77" s="130">
        <f t="shared" si="16"/>
        <v>1</v>
      </c>
      <c r="J77" s="130">
        <f t="shared" si="18"/>
        <v>3.2343981937606542E-2</v>
      </c>
      <c r="K77" s="130">
        <f t="shared" si="19"/>
        <v>0.36523074551965384</v>
      </c>
      <c r="L77" s="130">
        <f t="shared" si="20"/>
        <v>0.54293753505296127</v>
      </c>
      <c r="M77" s="130">
        <f t="shared" si="17"/>
        <v>5.9487737247934484E-2</v>
      </c>
      <c r="N77" s="127"/>
      <c r="O77" s="126">
        <v>35948</v>
      </c>
      <c r="P77" s="129">
        <f t="shared" si="21"/>
        <v>1.2387882552416629</v>
      </c>
      <c r="Q77" s="129">
        <f t="shared" si="22"/>
        <v>-0.36635945753928922</v>
      </c>
      <c r="R77" s="129">
        <f t="shared" si="9"/>
        <v>1.7521540193037533</v>
      </c>
      <c r="S77" s="129">
        <f t="shared" si="10"/>
        <v>-1.9025022048269946</v>
      </c>
      <c r="T77" s="129">
        <f t="shared" si="11"/>
        <v>3.6227010341338239</v>
      </c>
      <c r="U77" s="127"/>
    </row>
    <row r="78" spans="1:21" x14ac:dyDescent="0.3">
      <c r="A78" s="126">
        <v>36041</v>
      </c>
      <c r="B78" s="127">
        <f>PIBT!G78</f>
        <v>16552799.279999999</v>
      </c>
      <c r="C78" s="127">
        <v>521291.10100000002</v>
      </c>
      <c r="D78" s="127">
        <v>6272846.3629999999</v>
      </c>
      <c r="E78" s="127">
        <v>8861628.7459999993</v>
      </c>
      <c r="F78" s="127">
        <v>897033.06499999994</v>
      </c>
      <c r="G78" s="127"/>
      <c r="H78" s="126">
        <v>36041</v>
      </c>
      <c r="I78" s="130">
        <f t="shared" si="16"/>
        <v>1</v>
      </c>
      <c r="J78" s="130">
        <f t="shared" si="18"/>
        <v>3.1492625034718599E-2</v>
      </c>
      <c r="K78" s="130">
        <f t="shared" si="19"/>
        <v>0.37895985185896608</v>
      </c>
      <c r="L78" s="130">
        <f t="shared" si="20"/>
        <v>0.53535529526459646</v>
      </c>
      <c r="M78" s="130">
        <f t="shared" si="17"/>
        <v>5.4192227539655149E-2</v>
      </c>
      <c r="N78" s="127"/>
      <c r="O78" s="126">
        <v>36041</v>
      </c>
      <c r="P78" s="129">
        <f t="shared" si="21"/>
        <v>7.9818447191559727E-2</v>
      </c>
      <c r="Q78" s="129">
        <f t="shared" si="22"/>
        <v>-8.8291378303198655</v>
      </c>
      <c r="R78" s="129">
        <f t="shared" si="9"/>
        <v>-2.5544782340009897</v>
      </c>
      <c r="S78" s="129">
        <f t="shared" si="10"/>
        <v>3.841841460685691</v>
      </c>
      <c r="T78" s="129">
        <f t="shared" si="11"/>
        <v>-1.3178178045894162</v>
      </c>
      <c r="U78" s="127"/>
    </row>
    <row r="79" spans="1:21" x14ac:dyDescent="0.3">
      <c r="A79" s="126">
        <v>36133</v>
      </c>
      <c r="B79" s="127">
        <f>PIBT!G79</f>
        <v>16587365.49</v>
      </c>
      <c r="C79" s="127">
        <v>563942.23699999996</v>
      </c>
      <c r="D79" s="127">
        <v>6161338.3059999999</v>
      </c>
      <c r="E79" s="127">
        <v>8994905.966</v>
      </c>
      <c r="F79" s="127">
        <v>867178.97900000005</v>
      </c>
      <c r="G79" s="127"/>
      <c r="H79" s="126">
        <v>36133</v>
      </c>
      <c r="I79" s="130">
        <f t="shared" si="16"/>
        <v>1</v>
      </c>
      <c r="J79" s="130">
        <f t="shared" si="18"/>
        <v>3.3998300534221843E-2</v>
      </c>
      <c r="K79" s="130">
        <f t="shared" si="19"/>
        <v>0.37144767261048639</v>
      </c>
      <c r="L79" s="130">
        <f t="shared" si="20"/>
        <v>0.54227453849875951</v>
      </c>
      <c r="M79" s="130">
        <f t="shared" si="17"/>
        <v>5.2279488235958564E-2</v>
      </c>
      <c r="N79" s="127"/>
      <c r="O79" s="126">
        <v>36133</v>
      </c>
      <c r="P79" s="129">
        <f t="shared" si="21"/>
        <v>0.20882395427681555</v>
      </c>
      <c r="Q79" s="129">
        <f t="shared" si="22"/>
        <v>-3.3280920363844002</v>
      </c>
      <c r="R79" s="129">
        <f t="shared" si="9"/>
        <v>8.1818269903671137</v>
      </c>
      <c r="S79" s="129">
        <f t="shared" si="10"/>
        <v>-1.777630927767071</v>
      </c>
      <c r="T79" s="129">
        <f t="shared" si="11"/>
        <v>1.5039810831632971</v>
      </c>
      <c r="U79" s="127"/>
    </row>
    <row r="80" spans="1:21" x14ac:dyDescent="0.3">
      <c r="A80" s="126">
        <v>36220</v>
      </c>
      <c r="B80" s="127">
        <f>PIBT!G80</f>
        <v>16704973.279999999</v>
      </c>
      <c r="C80" s="127">
        <v>576999.98199999996</v>
      </c>
      <c r="D80" s="127">
        <v>6266589.216</v>
      </c>
      <c r="E80" s="127">
        <v>8858739.9810000006</v>
      </c>
      <c r="F80" s="127">
        <v>1002644.103</v>
      </c>
      <c r="G80" s="127"/>
      <c r="H80" s="126">
        <v>36220</v>
      </c>
      <c r="I80" s="130">
        <f t="shared" si="16"/>
        <v>1</v>
      </c>
      <c r="J80" s="130">
        <f t="shared" si="18"/>
        <v>3.4540610890459324E-2</v>
      </c>
      <c r="K80" s="130">
        <f t="shared" si="19"/>
        <v>0.37513314813275778</v>
      </c>
      <c r="L80" s="130">
        <f t="shared" si="20"/>
        <v>0.53030554628938631</v>
      </c>
      <c r="M80" s="130">
        <f t="shared" si="17"/>
        <v>6.0020694807121536E-2</v>
      </c>
      <c r="N80" s="127"/>
      <c r="O80" s="126">
        <v>36220</v>
      </c>
      <c r="P80" s="129">
        <f t="shared" si="21"/>
        <v>0.70902030868555954</v>
      </c>
      <c r="Q80" s="129">
        <f t="shared" si="22"/>
        <v>15.621356984023471</v>
      </c>
      <c r="R80" s="129">
        <f t="shared" si="9"/>
        <v>2.315440153846815</v>
      </c>
      <c r="S80" s="129">
        <f t="shared" si="10"/>
        <v>1.7082475392968588</v>
      </c>
      <c r="T80" s="129">
        <f t="shared" si="11"/>
        <v>-1.5138122123198983</v>
      </c>
      <c r="U80" s="127"/>
    </row>
    <row r="81" spans="1:21" x14ac:dyDescent="0.3">
      <c r="A81" s="126">
        <v>36313</v>
      </c>
      <c r="B81" s="127">
        <f>PIBT!G81</f>
        <v>16929118.02</v>
      </c>
      <c r="C81" s="127">
        <v>526691.52099999995</v>
      </c>
      <c r="D81" s="127">
        <v>6127831.1799999997</v>
      </c>
      <c r="E81" s="127">
        <v>9254905.8259999994</v>
      </c>
      <c r="F81" s="127">
        <v>1019689.497</v>
      </c>
      <c r="G81" s="127"/>
      <c r="H81" s="126">
        <v>36313</v>
      </c>
      <c r="I81" s="130">
        <f t="shared" si="16"/>
        <v>1</v>
      </c>
      <c r="J81" s="130">
        <f t="shared" si="18"/>
        <v>3.1111574765901477E-2</v>
      </c>
      <c r="K81" s="130">
        <f t="shared" si="19"/>
        <v>0.36196990137115248</v>
      </c>
      <c r="L81" s="130">
        <f t="shared" si="20"/>
        <v>0.54668564629688843</v>
      </c>
      <c r="M81" s="130">
        <f t="shared" si="17"/>
        <v>6.0232877802336923E-2</v>
      </c>
      <c r="N81" s="127"/>
      <c r="O81" s="126">
        <v>36313</v>
      </c>
      <c r="P81" s="129">
        <f t="shared" si="21"/>
        <v>1.3417844868291784</v>
      </c>
      <c r="Q81" s="129">
        <f t="shared" si="22"/>
        <v>1.7000443077457517</v>
      </c>
      <c r="R81" s="129">
        <f t="shared" si="9"/>
        <v>-8.7189709825675532</v>
      </c>
      <c r="S81" s="129">
        <f t="shared" si="10"/>
        <v>-2.2142513449855628</v>
      </c>
      <c r="T81" s="129">
        <f t="shared" si="11"/>
        <v>4.472033786403995</v>
      </c>
      <c r="U81" s="127"/>
    </row>
    <row r="82" spans="1:21" x14ac:dyDescent="0.3">
      <c r="A82" s="126">
        <v>36406</v>
      </c>
      <c r="B82" s="127">
        <f>PIBT!G82</f>
        <v>17050482.210000001</v>
      </c>
      <c r="C82" s="127">
        <v>504254.554</v>
      </c>
      <c r="D82" s="127">
        <v>6416451.9369999999</v>
      </c>
      <c r="E82" s="127">
        <v>9190243.4069999997</v>
      </c>
      <c r="F82" s="127">
        <v>939532.31299999997</v>
      </c>
      <c r="G82" s="127"/>
      <c r="H82" s="126">
        <v>36406</v>
      </c>
      <c r="I82" s="130">
        <f t="shared" si="16"/>
        <v>1</v>
      </c>
      <c r="J82" s="130">
        <f t="shared" si="18"/>
        <v>2.9574210734301571E-2</v>
      </c>
      <c r="K82" s="130">
        <f t="shared" si="19"/>
        <v>0.37632084875797772</v>
      </c>
      <c r="L82" s="130">
        <f t="shared" si="20"/>
        <v>0.53900196450807591</v>
      </c>
      <c r="M82" s="130">
        <f t="shared" si="17"/>
        <v>5.5102976058294124E-2</v>
      </c>
      <c r="N82" s="127"/>
      <c r="O82" s="126">
        <v>36406</v>
      </c>
      <c r="P82" s="129">
        <f t="shared" si="21"/>
        <v>0.71689611860832336</v>
      </c>
      <c r="Q82" s="129">
        <f t="shared" si="22"/>
        <v>-7.860940436851438</v>
      </c>
      <c r="R82" s="129">
        <f t="shared" si="9"/>
        <v>-4.2599825714680462</v>
      </c>
      <c r="S82" s="129">
        <f t="shared" si="10"/>
        <v>4.7099985055397697</v>
      </c>
      <c r="T82" s="129">
        <f t="shared" si="11"/>
        <v>-0.69868262536332271</v>
      </c>
      <c r="U82" s="127"/>
    </row>
    <row r="83" spans="1:21" x14ac:dyDescent="0.3">
      <c r="A83" s="126">
        <v>36498</v>
      </c>
      <c r="B83" s="127">
        <f>PIBT!G83</f>
        <v>17151190.780000001</v>
      </c>
      <c r="C83" s="127">
        <v>564425.799</v>
      </c>
      <c r="D83" s="127">
        <v>6268398.9040000001</v>
      </c>
      <c r="E83" s="127">
        <v>9412020.4130000006</v>
      </c>
      <c r="F83" s="127">
        <v>906345.66700000002</v>
      </c>
      <c r="G83" s="127"/>
      <c r="H83" s="126">
        <v>36498</v>
      </c>
      <c r="I83" s="130">
        <f t="shared" si="16"/>
        <v>1</v>
      </c>
      <c r="J83" s="130">
        <f t="shared" si="18"/>
        <v>3.2908840338839722E-2</v>
      </c>
      <c r="K83" s="130">
        <f t="shared" si="19"/>
        <v>0.36547893288608146</v>
      </c>
      <c r="L83" s="130">
        <f t="shared" si="20"/>
        <v>0.54876775226448737</v>
      </c>
      <c r="M83" s="130">
        <f t="shared" si="17"/>
        <v>5.2844474685506355E-2</v>
      </c>
      <c r="N83" s="127"/>
      <c r="O83" s="126">
        <v>36498</v>
      </c>
      <c r="P83" s="129">
        <f t="shared" si="21"/>
        <v>0.59064939489474888</v>
      </c>
      <c r="Q83" s="129">
        <f t="shared" si="22"/>
        <v>-3.5322516895701428</v>
      </c>
      <c r="R83" s="129">
        <f t="shared" si="9"/>
        <v>11.932712262624401</v>
      </c>
      <c r="S83" s="129">
        <f t="shared" si="10"/>
        <v>-2.3073972103844986</v>
      </c>
      <c r="T83" s="129">
        <f t="shared" si="11"/>
        <v>2.4131788047210945</v>
      </c>
      <c r="U83" s="127"/>
    </row>
    <row r="84" spans="1:21" x14ac:dyDescent="0.3">
      <c r="A84" s="126">
        <v>36586</v>
      </c>
      <c r="B84" s="127">
        <f>PIBT!G84</f>
        <v>17649705.010000002</v>
      </c>
      <c r="C84" s="127">
        <v>555239.68599999999</v>
      </c>
      <c r="D84" s="127">
        <v>6611798.5020000003</v>
      </c>
      <c r="E84" s="127">
        <v>9430285.0950000007</v>
      </c>
      <c r="F84" s="127">
        <v>1052381.7220000001</v>
      </c>
      <c r="G84" s="127"/>
      <c r="H84" s="126">
        <v>36586</v>
      </c>
      <c r="I84" s="130">
        <f t="shared" si="16"/>
        <v>1</v>
      </c>
      <c r="J84" s="130">
        <f t="shared" si="18"/>
        <v>3.1458864932043411E-2</v>
      </c>
      <c r="K84" s="130">
        <f t="shared" si="19"/>
        <v>0.3746124084370745</v>
      </c>
      <c r="L84" s="130">
        <f t="shared" si="20"/>
        <v>0.53430270305690508</v>
      </c>
      <c r="M84" s="130">
        <f t="shared" si="17"/>
        <v>5.9626023290686149E-2</v>
      </c>
      <c r="N84" s="127"/>
      <c r="O84" s="126">
        <v>36586</v>
      </c>
      <c r="P84" s="129">
        <f t="shared" si="21"/>
        <v>2.9065866993988498</v>
      </c>
      <c r="Q84" s="129">
        <f t="shared" si="22"/>
        <v>16.112622404140666</v>
      </c>
      <c r="R84" s="129">
        <f t="shared" si="9"/>
        <v>-1.6275147266966106</v>
      </c>
      <c r="S84" s="129">
        <f t="shared" si="10"/>
        <v>5.4782665120573171</v>
      </c>
      <c r="T84" s="129">
        <f t="shared" si="11"/>
        <v>0.19405697393912735</v>
      </c>
      <c r="U84" s="127"/>
    </row>
    <row r="85" spans="1:21" x14ac:dyDescent="0.3">
      <c r="A85" s="126">
        <v>36679</v>
      </c>
      <c r="B85" s="127">
        <f>PIBT!G85</f>
        <v>17862016.739999998</v>
      </c>
      <c r="C85" s="127">
        <v>561193.97499999998</v>
      </c>
      <c r="D85" s="127">
        <v>6479541.5659999996</v>
      </c>
      <c r="E85" s="127">
        <v>9777987.3809999991</v>
      </c>
      <c r="F85" s="127">
        <v>1043293.817</v>
      </c>
      <c r="G85" s="127"/>
      <c r="H85" s="126">
        <v>36679</v>
      </c>
      <c r="I85" s="130">
        <f t="shared" si="16"/>
        <v>1</v>
      </c>
      <c r="J85" s="130">
        <f t="shared" si="18"/>
        <v>3.1418287373075213E-2</v>
      </c>
      <c r="K85" s="130">
        <f t="shared" si="19"/>
        <v>0.36275531818810736</v>
      </c>
      <c r="L85" s="130">
        <f t="shared" si="20"/>
        <v>0.54741788250054013</v>
      </c>
      <c r="M85" s="130">
        <f t="shared" si="17"/>
        <v>5.8408511882292645E-2</v>
      </c>
      <c r="N85" s="127"/>
      <c r="O85" s="126">
        <v>36679</v>
      </c>
      <c r="P85" s="129">
        <f t="shared" si="21"/>
        <v>1.2029194248839081</v>
      </c>
      <c r="Q85" s="129">
        <f t="shared" si="22"/>
        <v>-0.86355595218139403</v>
      </c>
      <c r="R85" s="129">
        <f t="shared" ref="R85:R127" si="23">((C85/C84)-1)*100</f>
        <v>1.0723817389378665</v>
      </c>
      <c r="S85" s="129">
        <f t="shared" ref="S85:S127" si="24">((D85/D84)-1)*100</f>
        <v>-2.0003170991976571</v>
      </c>
      <c r="T85" s="129">
        <f t="shared" ref="T85:T127" si="25">((E85/E84)-1)*100</f>
        <v>3.6870813819229298</v>
      </c>
      <c r="U85" s="127"/>
    </row>
    <row r="86" spans="1:21" x14ac:dyDescent="0.3">
      <c r="A86" s="126">
        <v>36772</v>
      </c>
      <c r="B86" s="127">
        <f>PIBT!G86</f>
        <v>18020884.399999999</v>
      </c>
      <c r="C86" s="127">
        <v>481213.06199999998</v>
      </c>
      <c r="D86" s="127">
        <v>6836715.5020000003</v>
      </c>
      <c r="E86" s="127">
        <v>9693429.7770000007</v>
      </c>
      <c r="F86" s="127">
        <v>1009526.063</v>
      </c>
      <c r="G86" s="127"/>
      <c r="H86" s="126">
        <v>36772</v>
      </c>
      <c r="I86" s="130">
        <f t="shared" si="16"/>
        <v>1</v>
      </c>
      <c r="J86" s="130">
        <f t="shared" si="18"/>
        <v>2.6703076903373289E-2</v>
      </c>
      <c r="K86" s="130">
        <f t="shared" si="19"/>
        <v>0.37937735741759715</v>
      </c>
      <c r="L86" s="130">
        <f t="shared" si="20"/>
        <v>0.53789978126711702</v>
      </c>
      <c r="M86" s="130">
        <f t="shared" si="17"/>
        <v>5.6019784633877349E-2</v>
      </c>
      <c r="N86" s="127"/>
      <c r="O86" s="126">
        <v>36772</v>
      </c>
      <c r="P86" s="129">
        <f t="shared" si="21"/>
        <v>0.8894161410353707</v>
      </c>
      <c r="Q86" s="129">
        <f t="shared" si="22"/>
        <v>-3.2366485308136461</v>
      </c>
      <c r="R86" s="129">
        <f t="shared" si="23"/>
        <v>-14.251919400952229</v>
      </c>
      <c r="S86" s="129">
        <f t="shared" si="24"/>
        <v>5.5123334322630724</v>
      </c>
      <c r="T86" s="129">
        <f t="shared" si="25"/>
        <v>-0.8647751393533798</v>
      </c>
      <c r="U86" s="127"/>
    </row>
    <row r="87" spans="1:21" x14ac:dyDescent="0.3">
      <c r="A87" s="126">
        <v>36864</v>
      </c>
      <c r="B87" s="127">
        <f>PIBT!G87</f>
        <v>17714811.390000001</v>
      </c>
      <c r="C87" s="127">
        <v>599293.228</v>
      </c>
      <c r="D87" s="127">
        <v>6418347.2649999997</v>
      </c>
      <c r="E87" s="127">
        <v>9804432</v>
      </c>
      <c r="F87" s="127">
        <v>892738.89399999997</v>
      </c>
      <c r="G87" s="127"/>
      <c r="H87" s="126">
        <v>36864</v>
      </c>
      <c r="I87" s="130">
        <f t="shared" si="16"/>
        <v>1</v>
      </c>
      <c r="J87" s="130">
        <f t="shared" si="18"/>
        <v>3.3830065407204991E-2</v>
      </c>
      <c r="K87" s="130">
        <f t="shared" si="19"/>
        <v>0.36231530348797009</v>
      </c>
      <c r="L87" s="130">
        <f t="shared" si="20"/>
        <v>0.55345957595318207</v>
      </c>
      <c r="M87" s="130">
        <f t="shared" si="17"/>
        <v>5.0395054982292978E-2</v>
      </c>
      <c r="N87" s="127"/>
      <c r="O87" s="126">
        <v>36864</v>
      </c>
      <c r="P87" s="129">
        <f t="shared" si="21"/>
        <v>-1.6984350113249613</v>
      </c>
      <c r="Q87" s="129">
        <f t="shared" si="22"/>
        <v>-11.568514502037175</v>
      </c>
      <c r="R87" s="129">
        <f t="shared" si="23"/>
        <v>24.538021787945574</v>
      </c>
      <c r="S87" s="129">
        <f t="shared" si="24"/>
        <v>-6.1194331821707637</v>
      </c>
      <c r="T87" s="129">
        <f t="shared" si="25"/>
        <v>1.1451284586945665</v>
      </c>
      <c r="U87" s="127"/>
    </row>
    <row r="88" spans="1:21" x14ac:dyDescent="0.3">
      <c r="A88" s="126">
        <v>36951</v>
      </c>
      <c r="B88" s="127">
        <f>PIBT!G88</f>
        <v>17764232.949999999</v>
      </c>
      <c r="C88" s="127">
        <v>537427.50800000003</v>
      </c>
      <c r="D88" s="127">
        <v>6560661.7939999998</v>
      </c>
      <c r="E88" s="127">
        <v>9520942.3010000009</v>
      </c>
      <c r="F88" s="127">
        <v>1145201.3500000001</v>
      </c>
      <c r="G88" s="127"/>
      <c r="H88" s="126">
        <v>36951</v>
      </c>
      <c r="I88" s="130">
        <f t="shared" si="16"/>
        <v>1</v>
      </c>
      <c r="J88" s="130">
        <f t="shared" si="18"/>
        <v>3.0253347246271056E-2</v>
      </c>
      <c r="K88" s="130">
        <f t="shared" si="19"/>
        <v>0.36931860849077641</v>
      </c>
      <c r="L88" s="130">
        <f t="shared" si="20"/>
        <v>0.53596135154262325</v>
      </c>
      <c r="M88" s="130">
        <f t="shared" si="17"/>
        <v>6.4466692889208033E-2</v>
      </c>
      <c r="N88" s="127"/>
      <c r="O88" s="126">
        <v>36951</v>
      </c>
      <c r="P88" s="129">
        <f t="shared" si="21"/>
        <v>0.27898439848983436</v>
      </c>
      <c r="Q88" s="129">
        <f t="shared" si="22"/>
        <v>28.279540378129873</v>
      </c>
      <c r="R88" s="129">
        <f t="shared" si="23"/>
        <v>-10.32311347926661</v>
      </c>
      <c r="S88" s="129">
        <f t="shared" si="24"/>
        <v>2.2173080253238719</v>
      </c>
      <c r="T88" s="129">
        <f t="shared" si="25"/>
        <v>-2.8914443896392861</v>
      </c>
      <c r="U88" s="127"/>
    </row>
    <row r="89" spans="1:21" x14ac:dyDescent="0.3">
      <c r="A89" s="126">
        <v>37044</v>
      </c>
      <c r="B89" s="127">
        <f>PIBT!G89</f>
        <v>17874019.34</v>
      </c>
      <c r="C89" s="127">
        <v>599395.85699999996</v>
      </c>
      <c r="D89" s="127">
        <v>6302071.0729999999</v>
      </c>
      <c r="E89" s="127">
        <v>9847304.7630000003</v>
      </c>
      <c r="F89" s="127">
        <v>1125247.6470000001</v>
      </c>
      <c r="G89" s="127"/>
      <c r="H89" s="126">
        <v>37044</v>
      </c>
      <c r="I89" s="130">
        <f t="shared" si="16"/>
        <v>1</v>
      </c>
      <c r="J89" s="130">
        <f t="shared" si="18"/>
        <v>3.353447512830094E-2</v>
      </c>
      <c r="K89" s="130">
        <f t="shared" si="19"/>
        <v>0.35258276010123191</v>
      </c>
      <c r="L89" s="130">
        <f t="shared" si="20"/>
        <v>0.55092839364690993</v>
      </c>
      <c r="M89" s="130">
        <f t="shared" si="17"/>
        <v>6.2954371123557271E-2</v>
      </c>
      <c r="N89" s="127"/>
      <c r="O89" s="126">
        <v>37044</v>
      </c>
      <c r="P89" s="129">
        <f t="shared" si="21"/>
        <v>0.61801931053826475</v>
      </c>
      <c r="Q89" s="129">
        <f t="shared" si="22"/>
        <v>-1.7423750853943654</v>
      </c>
      <c r="R89" s="129">
        <f t="shared" si="23"/>
        <v>11.530550274698626</v>
      </c>
      <c r="S89" s="129">
        <f t="shared" si="24"/>
        <v>-3.9415340878643068</v>
      </c>
      <c r="T89" s="129">
        <f t="shared" si="25"/>
        <v>3.4278378303555179</v>
      </c>
      <c r="U89" s="127"/>
    </row>
    <row r="90" spans="1:21" x14ac:dyDescent="0.3">
      <c r="A90" s="126">
        <v>37137</v>
      </c>
      <c r="B90" s="127">
        <f>PIBT!G90</f>
        <v>17761059.870000001</v>
      </c>
      <c r="C90" s="127">
        <v>530879.23400000005</v>
      </c>
      <c r="D90" s="127">
        <v>6588803.1770000001</v>
      </c>
      <c r="E90" s="127">
        <v>9622904.6429999992</v>
      </c>
      <c r="F90" s="127">
        <v>1018472.811</v>
      </c>
      <c r="G90" s="127"/>
      <c r="H90" s="126">
        <v>37137</v>
      </c>
      <c r="I90" s="130">
        <f t="shared" si="16"/>
        <v>1</v>
      </c>
      <c r="J90" s="130">
        <f t="shared" si="18"/>
        <v>2.9890065000946365E-2</v>
      </c>
      <c r="K90" s="130">
        <f t="shared" si="19"/>
        <v>0.37096903142188437</v>
      </c>
      <c r="L90" s="130">
        <f t="shared" si="20"/>
        <v>0.54179788331516943</v>
      </c>
      <c r="M90" s="130">
        <f t="shared" si="17"/>
        <v>5.734301998048498E-2</v>
      </c>
      <c r="N90" s="127"/>
      <c r="O90" s="126">
        <v>37137</v>
      </c>
      <c r="P90" s="129">
        <f t="shared" si="21"/>
        <v>-0.63197576242522979</v>
      </c>
      <c r="Q90" s="129">
        <f t="shared" si="22"/>
        <v>-9.4890077117397489</v>
      </c>
      <c r="R90" s="129">
        <f t="shared" si="23"/>
        <v>-11.430947044400398</v>
      </c>
      <c r="S90" s="129">
        <f t="shared" si="24"/>
        <v>4.5498075264248872</v>
      </c>
      <c r="T90" s="129">
        <f t="shared" si="25"/>
        <v>-2.2787973501455561</v>
      </c>
      <c r="U90" s="127"/>
    </row>
    <row r="91" spans="1:21" x14ac:dyDescent="0.3">
      <c r="A91" s="126">
        <v>37229</v>
      </c>
      <c r="B91" s="127">
        <f>PIBT!G91</f>
        <v>17526889.780000001</v>
      </c>
      <c r="C91" s="127">
        <v>643598.61699999997</v>
      </c>
      <c r="D91" s="127">
        <v>6280006.432</v>
      </c>
      <c r="E91" s="127">
        <v>9678998.8010000009</v>
      </c>
      <c r="F91" s="127">
        <v>924285.92799999996</v>
      </c>
      <c r="G91" s="127"/>
      <c r="H91" s="126">
        <v>37229</v>
      </c>
      <c r="I91" s="130">
        <f t="shared" si="16"/>
        <v>1</v>
      </c>
      <c r="J91" s="130">
        <f t="shared" si="18"/>
        <v>3.6720640403319744E-2</v>
      </c>
      <c r="K91" s="130">
        <f t="shared" si="19"/>
        <v>0.35830695068135471</v>
      </c>
      <c r="L91" s="130">
        <f t="shared" si="20"/>
        <v>0.5522371009627014</v>
      </c>
      <c r="M91" s="130">
        <f t="shared" si="17"/>
        <v>5.2735307838513712E-2</v>
      </c>
      <c r="N91" s="127"/>
      <c r="O91" s="126">
        <v>37229</v>
      </c>
      <c r="P91" s="129">
        <f t="shared" si="21"/>
        <v>-1.3184466001127215</v>
      </c>
      <c r="Q91" s="129">
        <f t="shared" si="22"/>
        <v>-9.2478544329054344</v>
      </c>
      <c r="R91" s="129">
        <f t="shared" si="23"/>
        <v>21.23258469740783</v>
      </c>
      <c r="S91" s="129">
        <f t="shared" si="24"/>
        <v>-4.6866894746217191</v>
      </c>
      <c r="T91" s="129">
        <f t="shared" si="25"/>
        <v>0.58292334883320862</v>
      </c>
      <c r="U91" s="127"/>
    </row>
    <row r="92" spans="1:21" x14ac:dyDescent="0.3">
      <c r="A92" s="126">
        <v>37316</v>
      </c>
      <c r="B92" s="127">
        <f>PIBT!G92</f>
        <v>17079137.489999998</v>
      </c>
      <c r="C92" s="127">
        <v>549329.15700000001</v>
      </c>
      <c r="D92" s="127">
        <v>6131828.5099999998</v>
      </c>
      <c r="E92" s="127">
        <v>9306569.4839999992</v>
      </c>
      <c r="F92" s="127">
        <v>1091410.334</v>
      </c>
      <c r="G92" s="127"/>
      <c r="H92" s="126">
        <v>37316</v>
      </c>
      <c r="I92" s="130">
        <f t="shared" si="16"/>
        <v>1</v>
      </c>
      <c r="J92" s="130">
        <f t="shared" si="18"/>
        <v>3.2163752843001443E-2</v>
      </c>
      <c r="K92" s="130">
        <f t="shared" si="19"/>
        <v>0.35902448315029051</v>
      </c>
      <c r="L92" s="130">
        <f t="shared" si="20"/>
        <v>0.54490863425914138</v>
      </c>
      <c r="M92" s="130">
        <f t="shared" si="17"/>
        <v>6.3903129454811844E-2</v>
      </c>
      <c r="N92" s="127"/>
      <c r="O92" s="126">
        <v>37316</v>
      </c>
      <c r="P92" s="129">
        <f t="shared" si="21"/>
        <v>-2.5546591301722876</v>
      </c>
      <c r="Q92" s="129">
        <f t="shared" si="22"/>
        <v>18.081461692447199</v>
      </c>
      <c r="R92" s="129">
        <f t="shared" si="23"/>
        <v>-14.647244029115114</v>
      </c>
      <c r="S92" s="129">
        <f t="shared" si="24"/>
        <v>-2.3595186343274177</v>
      </c>
      <c r="T92" s="129">
        <f t="shared" si="25"/>
        <v>-3.8478082770453836</v>
      </c>
      <c r="U92" s="127"/>
    </row>
    <row r="93" spans="1:21" x14ac:dyDescent="0.3">
      <c r="A93" s="126">
        <v>37409</v>
      </c>
      <c r="B93" s="127">
        <f>PIBT!G93</f>
        <v>18016798.149999999</v>
      </c>
      <c r="C93" s="127">
        <v>589179.09699999995</v>
      </c>
      <c r="D93" s="127">
        <v>6279486.0190000003</v>
      </c>
      <c r="E93" s="127">
        <v>10004704.828</v>
      </c>
      <c r="F93" s="127">
        <v>1143428.206</v>
      </c>
      <c r="G93" s="127"/>
      <c r="H93" s="126">
        <v>37409</v>
      </c>
      <c r="I93" s="130">
        <f t="shared" si="16"/>
        <v>1</v>
      </c>
      <c r="J93" s="130">
        <f t="shared" si="18"/>
        <v>3.2701653872944124E-2</v>
      </c>
      <c r="K93" s="130">
        <f t="shared" si="19"/>
        <v>0.34853507081112528</v>
      </c>
      <c r="L93" s="130">
        <f t="shared" si="20"/>
        <v>0.55529871316230517</v>
      </c>
      <c r="M93" s="130">
        <f t="shared" si="17"/>
        <v>6.3464562153625503E-2</v>
      </c>
      <c r="N93" s="127"/>
      <c r="O93" s="126">
        <v>37409</v>
      </c>
      <c r="P93" s="129">
        <f t="shared" si="21"/>
        <v>5.4900937506300318</v>
      </c>
      <c r="Q93" s="129">
        <f t="shared" si="22"/>
        <v>4.7661150329551427</v>
      </c>
      <c r="R93" s="129">
        <f t="shared" si="23"/>
        <v>7.2542918015910063</v>
      </c>
      <c r="S93" s="129">
        <f t="shared" si="24"/>
        <v>2.4080502049135255</v>
      </c>
      <c r="T93" s="129">
        <f t="shared" si="25"/>
        <v>7.501532602321892</v>
      </c>
      <c r="U93" s="127"/>
    </row>
    <row r="94" spans="1:21" x14ac:dyDescent="0.3">
      <c r="A94" s="126">
        <v>37502</v>
      </c>
      <c r="B94" s="127">
        <f>PIBT!G94</f>
        <v>17828003.41</v>
      </c>
      <c r="C94" s="127">
        <v>525373.62699999998</v>
      </c>
      <c r="D94" s="127">
        <v>6506821.3810000001</v>
      </c>
      <c r="E94" s="127">
        <v>9748196.2890000008</v>
      </c>
      <c r="F94" s="127">
        <v>1047612.108</v>
      </c>
      <c r="G94" s="127"/>
      <c r="H94" s="126">
        <v>37502</v>
      </c>
      <c r="I94" s="130">
        <f t="shared" si="16"/>
        <v>1</v>
      </c>
      <c r="J94" s="130">
        <f t="shared" si="18"/>
        <v>2.9469010910403454E-2</v>
      </c>
      <c r="K94" s="130">
        <f t="shared" si="19"/>
        <v>0.36497757103581346</v>
      </c>
      <c r="L94" s="130">
        <f t="shared" si="20"/>
        <v>0.54679125109052251</v>
      </c>
      <c r="M94" s="130">
        <f t="shared" si="17"/>
        <v>5.8762166682802985E-2</v>
      </c>
      <c r="N94" s="127"/>
      <c r="O94" s="126">
        <v>37502</v>
      </c>
      <c r="P94" s="129">
        <f t="shared" si="21"/>
        <v>-1.0478817513976391</v>
      </c>
      <c r="Q94" s="129">
        <f t="shared" si="22"/>
        <v>-8.379721393719052</v>
      </c>
      <c r="R94" s="129">
        <f t="shared" si="23"/>
        <v>-10.829554260306685</v>
      </c>
      <c r="S94" s="129">
        <f t="shared" si="24"/>
        <v>3.6202861398551667</v>
      </c>
      <c r="T94" s="129">
        <f t="shared" si="25"/>
        <v>-2.563879128968527</v>
      </c>
      <c r="U94" s="127"/>
    </row>
    <row r="95" spans="1:21" x14ac:dyDescent="0.3">
      <c r="A95" s="126">
        <v>37594</v>
      </c>
      <c r="B95" s="127">
        <f>PIBT!G95</f>
        <v>17834460.010000002</v>
      </c>
      <c r="C95" s="127">
        <v>621291.56700000004</v>
      </c>
      <c r="D95" s="127">
        <v>6383103.7510000002</v>
      </c>
      <c r="E95" s="127">
        <v>9843188.3920000009</v>
      </c>
      <c r="F95" s="127">
        <v>986876.3</v>
      </c>
      <c r="G95" s="127"/>
      <c r="H95" s="126">
        <v>37594</v>
      </c>
      <c r="I95" s="130">
        <f t="shared" si="16"/>
        <v>1</v>
      </c>
      <c r="J95" s="130">
        <f t="shared" si="18"/>
        <v>3.483657854802636E-2</v>
      </c>
      <c r="K95" s="130">
        <f t="shared" si="19"/>
        <v>0.35790843947172579</v>
      </c>
      <c r="L95" s="130">
        <f t="shared" si="20"/>
        <v>0.55191962002106054</v>
      </c>
      <c r="M95" s="130">
        <f t="shared" si="17"/>
        <v>5.5335361959187236E-2</v>
      </c>
      <c r="N95" s="127"/>
      <c r="O95" s="126">
        <v>37594</v>
      </c>
      <c r="P95" s="129">
        <f t="shared" si="21"/>
        <v>3.6216057690330317E-2</v>
      </c>
      <c r="Q95" s="129">
        <f t="shared" si="22"/>
        <v>-5.7975473494622847</v>
      </c>
      <c r="R95" s="129">
        <f t="shared" si="23"/>
        <v>18.257090777036677</v>
      </c>
      <c r="S95" s="129">
        <f t="shared" si="24"/>
        <v>-1.9013527920292539</v>
      </c>
      <c r="T95" s="129">
        <f t="shared" si="25"/>
        <v>0.9744582503656618</v>
      </c>
      <c r="U95" s="127"/>
    </row>
    <row r="96" spans="1:21" x14ac:dyDescent="0.3">
      <c r="A96" s="126">
        <v>37681</v>
      </c>
      <c r="B96" s="127">
        <f>PIBT!G96</f>
        <v>17609605.879999999</v>
      </c>
      <c r="C96" s="127">
        <v>568637.26</v>
      </c>
      <c r="D96" s="127">
        <v>6308267.1009999998</v>
      </c>
      <c r="E96" s="127">
        <v>9621127.4480000008</v>
      </c>
      <c r="F96" s="127">
        <v>1111574.0689999999</v>
      </c>
      <c r="G96" s="127"/>
      <c r="H96" s="126">
        <v>37681</v>
      </c>
      <c r="I96" s="130">
        <f t="shared" si="16"/>
        <v>1</v>
      </c>
      <c r="J96" s="130">
        <f t="shared" si="18"/>
        <v>3.2291310996677459E-2</v>
      </c>
      <c r="K96" s="130">
        <f t="shared" si="19"/>
        <v>0.3582287499213469</v>
      </c>
      <c r="L96" s="130">
        <f t="shared" si="20"/>
        <v>0.54635677331808641</v>
      </c>
      <c r="M96" s="130">
        <f t="shared" si="17"/>
        <v>6.3123165650314936E-2</v>
      </c>
      <c r="N96" s="127"/>
      <c r="O96" s="126">
        <v>37681</v>
      </c>
      <c r="P96" s="129">
        <f t="shared" si="21"/>
        <v>-1.2607846263577582</v>
      </c>
      <c r="Q96" s="129">
        <f t="shared" si="22"/>
        <v>12.635602759940623</v>
      </c>
      <c r="R96" s="129">
        <f t="shared" si="23"/>
        <v>-8.4749753250714992</v>
      </c>
      <c r="S96" s="129">
        <f t="shared" si="24"/>
        <v>-1.1724178850810008</v>
      </c>
      <c r="T96" s="129">
        <f t="shared" si="25"/>
        <v>-2.2559859179417829</v>
      </c>
      <c r="U96" s="127"/>
    </row>
    <row r="97" spans="1:21" x14ac:dyDescent="0.3">
      <c r="A97" s="126">
        <v>37774</v>
      </c>
      <c r="B97" s="127">
        <f>PIBT!G97</f>
        <v>18082663.850000001</v>
      </c>
      <c r="C97" s="127">
        <v>611577.31700000004</v>
      </c>
      <c r="D97" s="127">
        <v>6336578.3200000003</v>
      </c>
      <c r="E97" s="127">
        <v>9970370.8330000006</v>
      </c>
      <c r="F97" s="127">
        <v>1164137.3799999999</v>
      </c>
      <c r="G97" s="127"/>
      <c r="H97" s="126">
        <v>37774</v>
      </c>
      <c r="I97" s="130">
        <f t="shared" si="16"/>
        <v>1</v>
      </c>
      <c r="J97" s="130">
        <f t="shared" si="18"/>
        <v>3.3821195929603039E-2</v>
      </c>
      <c r="K97" s="130">
        <f t="shared" si="19"/>
        <v>0.35042283440998656</v>
      </c>
      <c r="L97" s="130">
        <f t="shared" si="20"/>
        <v>0.55137732558137442</v>
      </c>
      <c r="M97" s="130">
        <f t="shared" si="17"/>
        <v>6.4378644079035943E-2</v>
      </c>
      <c r="N97" s="127"/>
      <c r="O97" s="126">
        <v>37774</v>
      </c>
      <c r="P97" s="129">
        <f t="shared" si="21"/>
        <v>2.6863631884985972</v>
      </c>
      <c r="Q97" s="129">
        <f t="shared" si="22"/>
        <v>4.7287277083827073</v>
      </c>
      <c r="R97" s="129">
        <f t="shared" si="23"/>
        <v>7.5513970013150411</v>
      </c>
      <c r="S97" s="129">
        <f t="shared" si="24"/>
        <v>0.44879550194556472</v>
      </c>
      <c r="T97" s="129">
        <f t="shared" si="25"/>
        <v>3.6299631918149</v>
      </c>
      <c r="U97" s="127"/>
    </row>
    <row r="98" spans="1:21" x14ac:dyDescent="0.3">
      <c r="A98" s="126">
        <v>37867</v>
      </c>
      <c r="B98" s="127">
        <f>PIBT!G98</f>
        <v>17859147.300000001</v>
      </c>
      <c r="C98" s="127">
        <v>545133.63</v>
      </c>
      <c r="D98" s="127">
        <v>6523452.2280000001</v>
      </c>
      <c r="E98" s="127">
        <v>9715838.193</v>
      </c>
      <c r="F98" s="127">
        <v>1074723.2509999999</v>
      </c>
      <c r="G98" s="127"/>
      <c r="H98" s="126">
        <v>37867</v>
      </c>
      <c r="I98" s="130">
        <f t="shared" si="16"/>
        <v>1</v>
      </c>
      <c r="J98" s="130">
        <f t="shared" si="18"/>
        <v>3.0524056991231601E-2</v>
      </c>
      <c r="K98" s="130">
        <f t="shared" si="19"/>
        <v>0.36527232338802645</v>
      </c>
      <c r="L98" s="130">
        <f t="shared" si="20"/>
        <v>0.54402587255663659</v>
      </c>
      <c r="M98" s="130">
        <f t="shared" si="17"/>
        <v>6.0177747176092776E-2</v>
      </c>
      <c r="N98" s="127"/>
      <c r="O98" s="126">
        <v>37867</v>
      </c>
      <c r="P98" s="129">
        <f t="shared" si="21"/>
        <v>-1.236081983573456</v>
      </c>
      <c r="Q98" s="129">
        <f t="shared" si="22"/>
        <v>-7.6807196930657735</v>
      </c>
      <c r="R98" s="129">
        <f t="shared" si="23"/>
        <v>-10.864315132864878</v>
      </c>
      <c r="S98" s="129">
        <f t="shared" si="24"/>
        <v>2.949129617954438</v>
      </c>
      <c r="T98" s="129">
        <f t="shared" si="25"/>
        <v>-2.5528904016041909</v>
      </c>
      <c r="U98" s="127"/>
    </row>
    <row r="99" spans="1:21" x14ac:dyDescent="0.3">
      <c r="A99" s="126">
        <v>37959</v>
      </c>
      <c r="B99" s="127">
        <f>PIBT!G99</f>
        <v>18045854.59</v>
      </c>
      <c r="C99" s="127">
        <v>644565.61100000003</v>
      </c>
      <c r="D99" s="127">
        <v>6409907.5659999996</v>
      </c>
      <c r="E99" s="127">
        <v>9962912.9930000007</v>
      </c>
      <c r="F99" s="127">
        <v>1028468.419</v>
      </c>
      <c r="G99" s="127"/>
      <c r="H99" s="126">
        <v>37959</v>
      </c>
      <c r="I99" s="130">
        <f t="shared" si="16"/>
        <v>1</v>
      </c>
      <c r="J99" s="130">
        <f t="shared" si="18"/>
        <v>3.5718209286535102E-2</v>
      </c>
      <c r="K99" s="130">
        <f t="shared" si="19"/>
        <v>0.35520110915401099</v>
      </c>
      <c r="L99" s="130">
        <f t="shared" si="20"/>
        <v>0.55208873280630821</v>
      </c>
      <c r="M99" s="130">
        <f t="shared" si="17"/>
        <v>5.6991948697731359E-2</v>
      </c>
      <c r="N99" s="127"/>
      <c r="O99" s="126">
        <v>37959</v>
      </c>
      <c r="P99" s="129">
        <f t="shared" si="21"/>
        <v>1.04544347422455</v>
      </c>
      <c r="Q99" s="129">
        <f t="shared" si="22"/>
        <v>-4.3038830654274163</v>
      </c>
      <c r="R99" s="129">
        <f t="shared" si="23"/>
        <v>18.239927887039364</v>
      </c>
      <c r="S99" s="129">
        <f t="shared" si="24"/>
        <v>-1.7405609488890472</v>
      </c>
      <c r="T99" s="129">
        <f t="shared" si="25"/>
        <v>2.5430106501568961</v>
      </c>
      <c r="U99" s="127"/>
    </row>
    <row r="100" spans="1:21" x14ac:dyDescent="0.3">
      <c r="A100" s="126">
        <v>38047</v>
      </c>
      <c r="B100" s="127">
        <f>PIBT!G100</f>
        <v>18185015.460000001</v>
      </c>
      <c r="C100" s="127">
        <v>611624.31799999997</v>
      </c>
      <c r="D100" s="127">
        <v>6554326.5499999998</v>
      </c>
      <c r="E100" s="127">
        <v>9862624.9739999995</v>
      </c>
      <c r="F100" s="127">
        <v>1156439.622</v>
      </c>
      <c r="G100" s="127"/>
      <c r="H100" s="126">
        <v>38047</v>
      </c>
      <c r="I100" s="130">
        <f t="shared" ref="I100:I127" si="26">(B100/$B100)</f>
        <v>1</v>
      </c>
      <c r="J100" s="130">
        <f t="shared" si="18"/>
        <v>3.3633423042467948E-2</v>
      </c>
      <c r="K100" s="130">
        <f t="shared" si="19"/>
        <v>0.36042457947957113</v>
      </c>
      <c r="L100" s="130">
        <f t="shared" si="20"/>
        <v>0.54234900133541042</v>
      </c>
      <c r="M100" s="130">
        <f t="shared" ref="M100:M127" si="27">(F100/$B100)</f>
        <v>6.3592996362511756E-2</v>
      </c>
      <c r="N100" s="127"/>
      <c r="O100" s="126">
        <v>38047</v>
      </c>
      <c r="P100" s="129">
        <f t="shared" si="21"/>
        <v>0.77115145368131799</v>
      </c>
      <c r="Q100" s="129">
        <f t="shared" si="22"/>
        <v>12.442890869165325</v>
      </c>
      <c r="R100" s="129">
        <f t="shared" si="23"/>
        <v>-5.1106190646587386</v>
      </c>
      <c r="S100" s="129">
        <f t="shared" si="24"/>
        <v>2.2530587611908848</v>
      </c>
      <c r="T100" s="129">
        <f t="shared" si="25"/>
        <v>-1.0066134178875585</v>
      </c>
      <c r="U100" s="127"/>
    </row>
    <row r="101" spans="1:21" x14ac:dyDescent="0.3">
      <c r="A101" s="126">
        <v>38140</v>
      </c>
      <c r="B101" s="127">
        <f>PIBT!G101</f>
        <v>18770260.280000001</v>
      </c>
      <c r="C101" s="127">
        <v>617553.61399999994</v>
      </c>
      <c r="D101" s="127">
        <v>6609349.0250000004</v>
      </c>
      <c r="E101" s="127">
        <v>10335537.363</v>
      </c>
      <c r="F101" s="127">
        <v>1207820.2819999999</v>
      </c>
      <c r="G101" s="127"/>
      <c r="H101" s="126">
        <v>38140</v>
      </c>
      <c r="I101" s="130">
        <f t="shared" si="26"/>
        <v>1</v>
      </c>
      <c r="J101" s="130">
        <f t="shared" si="18"/>
        <v>3.2900642014965169E-2</v>
      </c>
      <c r="K101" s="130">
        <f t="shared" si="19"/>
        <v>0.35211813402728159</v>
      </c>
      <c r="L101" s="130">
        <f t="shared" si="20"/>
        <v>0.5506336730989646</v>
      </c>
      <c r="M101" s="130">
        <f t="shared" si="27"/>
        <v>6.4347551071891676E-2</v>
      </c>
      <c r="N101" s="127"/>
      <c r="O101" s="126">
        <v>38140</v>
      </c>
      <c r="P101" s="129">
        <f t="shared" ref="P101:P127" si="28">((B101/B100)-1)*100</f>
        <v>3.2182805743955045</v>
      </c>
      <c r="Q101" s="129">
        <f t="shared" ref="Q101:Q127" si="29">((F101/F100)-1)*100</f>
        <v>4.4430041156095834</v>
      </c>
      <c r="R101" s="129">
        <f t="shared" si="23"/>
        <v>0.96943431212621611</v>
      </c>
      <c r="S101" s="129">
        <f t="shared" si="24"/>
        <v>0.83948327231271325</v>
      </c>
      <c r="T101" s="129">
        <f t="shared" si="25"/>
        <v>4.794995148317005</v>
      </c>
      <c r="U101" s="127"/>
    </row>
    <row r="102" spans="1:21" x14ac:dyDescent="0.3">
      <c r="A102" s="126">
        <v>38233</v>
      </c>
      <c r="B102" s="127">
        <f>PIBT!G102</f>
        <v>18461379.989999998</v>
      </c>
      <c r="C102" s="127">
        <v>527377.81700000004</v>
      </c>
      <c r="D102" s="127">
        <v>6742820.6239999998</v>
      </c>
      <c r="E102" s="127">
        <v>10081493.197000001</v>
      </c>
      <c r="F102" s="127">
        <v>1109688.3559999999</v>
      </c>
      <c r="G102" s="127"/>
      <c r="H102" s="126">
        <v>38233</v>
      </c>
      <c r="I102" s="130">
        <f t="shared" si="26"/>
        <v>1</v>
      </c>
      <c r="J102" s="130">
        <f t="shared" si="18"/>
        <v>2.856654363247306E-2</v>
      </c>
      <c r="K102" s="130">
        <f t="shared" si="19"/>
        <v>0.36523925230142018</v>
      </c>
      <c r="L102" s="130">
        <f t="shared" si="20"/>
        <v>0.54608556903443062</v>
      </c>
      <c r="M102" s="130">
        <f t="shared" si="27"/>
        <v>6.0108635248344727E-2</v>
      </c>
      <c r="N102" s="127"/>
      <c r="O102" s="126">
        <v>38233</v>
      </c>
      <c r="P102" s="129">
        <f t="shared" si="28"/>
        <v>-1.6455834143606407</v>
      </c>
      <c r="Q102" s="129">
        <f t="shared" si="29"/>
        <v>-8.1247125472595716</v>
      </c>
      <c r="R102" s="129">
        <f t="shared" si="23"/>
        <v>-14.602100118225515</v>
      </c>
      <c r="S102" s="129">
        <f t="shared" si="24"/>
        <v>2.0194363846596675</v>
      </c>
      <c r="T102" s="129">
        <f t="shared" si="25"/>
        <v>-2.4579676612601409</v>
      </c>
      <c r="U102" s="127"/>
    </row>
    <row r="103" spans="1:21" x14ac:dyDescent="0.3">
      <c r="A103" s="126">
        <v>38325</v>
      </c>
      <c r="B103" s="127">
        <f>PIBT!G103</f>
        <v>18733374.370000001</v>
      </c>
      <c r="C103" s="127">
        <v>672710.48</v>
      </c>
      <c r="D103" s="127">
        <v>6648645.0800000001</v>
      </c>
      <c r="E103" s="127">
        <v>10373351.197000001</v>
      </c>
      <c r="F103" s="127">
        <v>1038667.616</v>
      </c>
      <c r="G103" s="127"/>
      <c r="H103" s="126">
        <v>38325</v>
      </c>
      <c r="I103" s="130">
        <f t="shared" si="26"/>
        <v>1</v>
      </c>
      <c r="J103" s="130">
        <f t="shared" si="18"/>
        <v>3.5909733436881072E-2</v>
      </c>
      <c r="K103" s="130">
        <f t="shared" si="19"/>
        <v>0.35490910226228506</v>
      </c>
      <c r="L103" s="130">
        <f t="shared" si="20"/>
        <v>0.5537363953827823</v>
      </c>
      <c r="M103" s="130">
        <f t="shared" si="27"/>
        <v>5.5444769078193575E-2</v>
      </c>
      <c r="N103" s="127"/>
      <c r="O103" s="126">
        <v>38325</v>
      </c>
      <c r="P103" s="129">
        <f t="shared" si="28"/>
        <v>1.4733155384230923</v>
      </c>
      <c r="Q103" s="129">
        <f t="shared" si="29"/>
        <v>-6.4000617485076905</v>
      </c>
      <c r="R103" s="129">
        <f t="shared" si="23"/>
        <v>27.557598805867102</v>
      </c>
      <c r="S103" s="129">
        <f t="shared" si="24"/>
        <v>-1.3966787677073378</v>
      </c>
      <c r="T103" s="129">
        <f t="shared" si="25"/>
        <v>2.8949878187374933</v>
      </c>
      <c r="U103" s="127"/>
    </row>
    <row r="104" spans="1:21" x14ac:dyDescent="0.3">
      <c r="A104" s="126">
        <v>38412</v>
      </c>
      <c r="B104" s="127">
        <f>PIBT!G104</f>
        <v>18271688.440000001</v>
      </c>
      <c r="C104" s="127">
        <v>571083.78099999996</v>
      </c>
      <c r="D104" s="127">
        <v>6572652.1789999995</v>
      </c>
      <c r="E104" s="127">
        <v>9933962.3969999999</v>
      </c>
      <c r="F104" s="127">
        <v>1193990.0819999999</v>
      </c>
      <c r="G104" s="127"/>
      <c r="H104" s="126">
        <v>38412</v>
      </c>
      <c r="I104" s="130">
        <f t="shared" si="26"/>
        <v>1</v>
      </c>
      <c r="J104" s="130">
        <f t="shared" si="18"/>
        <v>3.1255118150427474E-2</v>
      </c>
      <c r="K104" s="130">
        <f t="shared" si="19"/>
        <v>0.35971783344396818</v>
      </c>
      <c r="L104" s="130">
        <f t="shared" si="20"/>
        <v>0.5436805924981063</v>
      </c>
      <c r="M104" s="130">
        <f t="shared" si="27"/>
        <v>6.5346455852768465E-2</v>
      </c>
      <c r="N104" s="127"/>
      <c r="O104" s="126">
        <v>38412</v>
      </c>
      <c r="P104" s="129">
        <f t="shared" si="28"/>
        <v>-2.4645102418886844</v>
      </c>
      <c r="Q104" s="129">
        <f t="shared" si="29"/>
        <v>14.954010658208471</v>
      </c>
      <c r="R104" s="129">
        <f t="shared" si="23"/>
        <v>-15.10704857756936</v>
      </c>
      <c r="S104" s="129">
        <f t="shared" si="24"/>
        <v>-1.1429832708110266</v>
      </c>
      <c r="T104" s="129">
        <f t="shared" si="25"/>
        <v>-4.2357459190919267</v>
      </c>
      <c r="U104" s="127"/>
    </row>
    <row r="105" spans="1:21" x14ac:dyDescent="0.3">
      <c r="A105" s="126">
        <v>38505</v>
      </c>
      <c r="B105" s="127">
        <f>PIBT!G105</f>
        <v>19218715.199999999</v>
      </c>
      <c r="C105" s="127">
        <v>585893.33100000001</v>
      </c>
      <c r="D105" s="127">
        <v>6806175.8279999997</v>
      </c>
      <c r="E105" s="127">
        <v>10570524.987</v>
      </c>
      <c r="F105" s="127">
        <v>1256121.058</v>
      </c>
      <c r="G105" s="127"/>
      <c r="H105" s="126">
        <v>38505</v>
      </c>
      <c r="I105" s="130">
        <f t="shared" si="26"/>
        <v>1</v>
      </c>
      <c r="J105" s="130">
        <f t="shared" si="18"/>
        <v>3.0485561854832005E-2</v>
      </c>
      <c r="K105" s="130">
        <f t="shared" si="19"/>
        <v>0.35414312336549947</v>
      </c>
      <c r="L105" s="130">
        <f t="shared" si="20"/>
        <v>0.55001205215840865</v>
      </c>
      <c r="M105" s="130">
        <f t="shared" si="27"/>
        <v>6.5359262829390391E-2</v>
      </c>
      <c r="N105" s="127"/>
      <c r="O105" s="126">
        <v>38505</v>
      </c>
      <c r="P105" s="129">
        <f t="shared" si="28"/>
        <v>5.1830281755833152</v>
      </c>
      <c r="Q105" s="129">
        <f t="shared" si="29"/>
        <v>5.2036425542100861</v>
      </c>
      <c r="R105" s="129">
        <f t="shared" si="23"/>
        <v>2.593235965144669</v>
      </c>
      <c r="S105" s="129">
        <f t="shared" si="24"/>
        <v>3.5529591805591343</v>
      </c>
      <c r="T105" s="129">
        <f t="shared" si="25"/>
        <v>6.4079424157296838</v>
      </c>
      <c r="U105" s="127"/>
    </row>
    <row r="106" spans="1:21" x14ac:dyDescent="0.3">
      <c r="A106" s="126">
        <v>38598</v>
      </c>
      <c r="B106" s="127">
        <f>PIBT!G106</f>
        <v>18883270.710000001</v>
      </c>
      <c r="C106" s="127">
        <v>548932.54099999997</v>
      </c>
      <c r="D106" s="127">
        <v>6850231.4050000003</v>
      </c>
      <c r="E106" s="127">
        <v>10346635.468</v>
      </c>
      <c r="F106" s="127">
        <v>1137471.2949999999</v>
      </c>
      <c r="G106" s="127"/>
      <c r="H106" s="126">
        <v>38598</v>
      </c>
      <c r="I106" s="130">
        <f t="shared" si="26"/>
        <v>1</v>
      </c>
      <c r="J106" s="130">
        <f t="shared" si="18"/>
        <v>2.90697808356527E-2</v>
      </c>
      <c r="K106" s="130">
        <f t="shared" si="19"/>
        <v>0.36276720861563078</v>
      </c>
      <c r="L106" s="130">
        <f t="shared" si="20"/>
        <v>0.54792602546976887</v>
      </c>
      <c r="M106" s="130">
        <f t="shared" si="27"/>
        <v>6.0236985025990758E-2</v>
      </c>
      <c r="N106" s="127"/>
      <c r="O106" s="126">
        <v>38598</v>
      </c>
      <c r="P106" s="129">
        <f t="shared" si="28"/>
        <v>-1.7454053848511064</v>
      </c>
      <c r="Q106" s="129">
        <f t="shared" si="29"/>
        <v>-9.4457267668861977</v>
      </c>
      <c r="R106" s="129">
        <f t="shared" si="23"/>
        <v>-6.3084503687583453</v>
      </c>
      <c r="S106" s="129">
        <f t="shared" si="24"/>
        <v>0.64728825868352047</v>
      </c>
      <c r="T106" s="129">
        <f t="shared" si="25"/>
        <v>-2.1180548674294419</v>
      </c>
      <c r="U106" s="127"/>
    </row>
    <row r="107" spans="1:21" x14ac:dyDescent="0.3">
      <c r="A107" s="126">
        <v>38690</v>
      </c>
      <c r="B107" s="127">
        <f>PIBT!G107</f>
        <v>19343329.140000001</v>
      </c>
      <c r="C107" s="127">
        <v>648324.15500000003</v>
      </c>
      <c r="D107" s="127">
        <v>6930016.648</v>
      </c>
      <c r="E107" s="127">
        <v>10683835.504000001</v>
      </c>
      <c r="F107" s="127">
        <v>1081152.8289999999</v>
      </c>
      <c r="G107" s="127"/>
      <c r="H107" s="126">
        <v>38690</v>
      </c>
      <c r="I107" s="130">
        <f t="shared" si="26"/>
        <v>1</v>
      </c>
      <c r="J107" s="130">
        <f t="shared" si="18"/>
        <v>3.3516679073579574E-2</v>
      </c>
      <c r="K107" s="130">
        <f t="shared" si="19"/>
        <v>0.3582639057549532</v>
      </c>
      <c r="L107" s="130">
        <f t="shared" si="20"/>
        <v>0.55232661485901802</v>
      </c>
      <c r="M107" s="130">
        <f t="shared" si="27"/>
        <v>5.5892800105659571E-2</v>
      </c>
      <c r="N107" s="127"/>
      <c r="O107" s="126">
        <v>38690</v>
      </c>
      <c r="P107" s="129">
        <f t="shared" si="28"/>
        <v>2.4363280973161539</v>
      </c>
      <c r="Q107" s="129">
        <f t="shared" si="29"/>
        <v>-4.9511988783857657</v>
      </c>
      <c r="R107" s="129">
        <f t="shared" si="23"/>
        <v>18.106343963310433</v>
      </c>
      <c r="S107" s="129">
        <f t="shared" si="24"/>
        <v>1.1647087270915346</v>
      </c>
      <c r="T107" s="129">
        <f t="shared" si="25"/>
        <v>3.2590307935646434</v>
      </c>
      <c r="U107" s="127"/>
    </row>
    <row r="108" spans="1:21" x14ac:dyDescent="0.3">
      <c r="A108" s="126">
        <v>38777</v>
      </c>
      <c r="B108" s="127">
        <f>PIBT!G108</f>
        <v>19362570.760000002</v>
      </c>
      <c r="C108" s="127">
        <v>592797.55900000001</v>
      </c>
      <c r="D108" s="127">
        <v>6987515.165</v>
      </c>
      <c r="E108" s="127">
        <v>10520692.475</v>
      </c>
      <c r="F108" s="127">
        <v>1261565.557</v>
      </c>
      <c r="G108" s="127"/>
      <c r="H108" s="126">
        <v>38777</v>
      </c>
      <c r="I108" s="130">
        <f t="shared" si="26"/>
        <v>1</v>
      </c>
      <c r="J108" s="130">
        <f t="shared" si="18"/>
        <v>3.0615643260791883E-2</v>
      </c>
      <c r="K108" s="130">
        <f t="shared" si="19"/>
        <v>0.36087745019040018</v>
      </c>
      <c r="L108" s="130">
        <f t="shared" si="20"/>
        <v>0.54335204789717695</v>
      </c>
      <c r="M108" s="130">
        <f t="shared" si="27"/>
        <v>6.5154858445046676E-2</v>
      </c>
      <c r="N108" s="127"/>
      <c r="O108" s="126">
        <v>38777</v>
      </c>
      <c r="P108" s="129">
        <f t="shared" si="28"/>
        <v>9.9474190097970094E-2</v>
      </c>
      <c r="Q108" s="129">
        <f t="shared" si="29"/>
        <v>16.687069872154048</v>
      </c>
      <c r="R108" s="129">
        <f t="shared" si="23"/>
        <v>-8.56463476977809</v>
      </c>
      <c r="S108" s="129">
        <f t="shared" si="24"/>
        <v>0.82970243681297351</v>
      </c>
      <c r="T108" s="129">
        <f t="shared" si="25"/>
        <v>-1.5270080575362721</v>
      </c>
      <c r="U108" s="127"/>
    </row>
    <row r="109" spans="1:21" x14ac:dyDescent="0.3">
      <c r="A109" s="126">
        <v>38870</v>
      </c>
      <c r="B109" s="127">
        <f>PIBT!G109</f>
        <v>20116112.949999999</v>
      </c>
      <c r="C109" s="127">
        <v>644430.09299999999</v>
      </c>
      <c r="D109" s="127">
        <v>7129368.3789999997</v>
      </c>
      <c r="E109" s="127">
        <v>11022835.038000001</v>
      </c>
      <c r="F109" s="127">
        <v>1319479.4410000001</v>
      </c>
      <c r="G109" s="127"/>
      <c r="H109" s="126">
        <v>38870</v>
      </c>
      <c r="I109" s="130">
        <f t="shared" si="26"/>
        <v>1</v>
      </c>
      <c r="J109" s="130">
        <f t="shared" si="18"/>
        <v>3.2035517726599363E-2</v>
      </c>
      <c r="K109" s="130">
        <f t="shared" si="19"/>
        <v>0.35441083457428091</v>
      </c>
      <c r="L109" s="130">
        <f t="shared" si="20"/>
        <v>0.54796048647161733</v>
      </c>
      <c r="M109" s="130">
        <f t="shared" si="27"/>
        <v>6.559316127721386E-2</v>
      </c>
      <c r="N109" s="127"/>
      <c r="O109" s="126">
        <v>38870</v>
      </c>
      <c r="P109" s="129">
        <f t="shared" si="28"/>
        <v>3.8917466040031101</v>
      </c>
      <c r="Q109" s="129">
        <f t="shared" si="29"/>
        <v>4.5906361091308856</v>
      </c>
      <c r="R109" s="129">
        <f t="shared" si="23"/>
        <v>8.7099774984059852</v>
      </c>
      <c r="S109" s="129">
        <f t="shared" si="24"/>
        <v>2.0300952577610554</v>
      </c>
      <c r="T109" s="129">
        <f t="shared" si="25"/>
        <v>4.7729041048697907</v>
      </c>
      <c r="U109" s="127"/>
    </row>
    <row r="110" spans="1:21" x14ac:dyDescent="0.3">
      <c r="A110" s="126">
        <v>38963</v>
      </c>
      <c r="B110" s="127">
        <f>PIBT!G110</f>
        <v>19836008.960000001</v>
      </c>
      <c r="C110" s="127">
        <v>543977.74300000002</v>
      </c>
      <c r="D110" s="127">
        <v>7275187.1900000004</v>
      </c>
      <c r="E110" s="127">
        <v>10814056.778999999</v>
      </c>
      <c r="F110" s="127">
        <v>1202787.2450000001</v>
      </c>
      <c r="G110" s="127"/>
      <c r="H110" s="126">
        <v>38963</v>
      </c>
      <c r="I110" s="130">
        <f t="shared" si="26"/>
        <v>1</v>
      </c>
      <c r="J110" s="130">
        <f t="shared" si="18"/>
        <v>2.7423749610970129E-2</v>
      </c>
      <c r="K110" s="130">
        <f t="shared" si="19"/>
        <v>0.36676668198076878</v>
      </c>
      <c r="L110" s="130">
        <f t="shared" si="20"/>
        <v>0.54517301342255486</v>
      </c>
      <c r="M110" s="130">
        <f t="shared" si="27"/>
        <v>6.0636554834466061E-2</v>
      </c>
      <c r="N110" s="127"/>
      <c r="O110" s="126">
        <v>38963</v>
      </c>
      <c r="P110" s="129">
        <f t="shared" si="28"/>
        <v>-1.3924359576634737</v>
      </c>
      <c r="Q110" s="129">
        <f t="shared" si="29"/>
        <v>-8.8438055474029937</v>
      </c>
      <c r="R110" s="129">
        <f t="shared" si="23"/>
        <v>-15.587780752504365</v>
      </c>
      <c r="S110" s="129">
        <f t="shared" si="24"/>
        <v>2.0453258023462428</v>
      </c>
      <c r="T110" s="129">
        <f t="shared" si="25"/>
        <v>-1.8940522858253983</v>
      </c>
      <c r="U110" s="127"/>
    </row>
    <row r="111" spans="1:21" x14ac:dyDescent="0.3">
      <c r="A111" s="126">
        <v>39055</v>
      </c>
      <c r="B111" s="127">
        <f>PIBT!G111</f>
        <v>20040523.079999998</v>
      </c>
      <c r="C111" s="127">
        <v>714400.25100000005</v>
      </c>
      <c r="D111" s="127">
        <v>7138741.9639999997</v>
      </c>
      <c r="E111" s="127">
        <v>11045940.648</v>
      </c>
      <c r="F111" s="127">
        <v>1141440.213</v>
      </c>
      <c r="G111" s="127"/>
      <c r="H111" s="126">
        <v>39055</v>
      </c>
      <c r="I111" s="130">
        <f t="shared" si="26"/>
        <v>1</v>
      </c>
      <c r="J111" s="130">
        <f t="shared" si="18"/>
        <v>3.5647784648543221E-2</v>
      </c>
      <c r="K111" s="130">
        <f t="shared" si="19"/>
        <v>0.35621535104162561</v>
      </c>
      <c r="L111" s="130">
        <f t="shared" si="20"/>
        <v>0.55118025631893841</v>
      </c>
      <c r="M111" s="130">
        <f t="shared" si="27"/>
        <v>5.6956607791297235E-2</v>
      </c>
      <c r="N111" s="127"/>
      <c r="O111" s="126">
        <v>39055</v>
      </c>
      <c r="P111" s="129">
        <f t="shared" si="28"/>
        <v>1.0310245393234441</v>
      </c>
      <c r="Q111" s="129">
        <f t="shared" si="29"/>
        <v>-5.1004059325554412</v>
      </c>
      <c r="R111" s="129">
        <f t="shared" si="23"/>
        <v>31.328948691932055</v>
      </c>
      <c r="S111" s="129">
        <f t="shared" si="24"/>
        <v>-1.8754874951884326</v>
      </c>
      <c r="T111" s="129">
        <f t="shared" si="25"/>
        <v>2.1442819631787069</v>
      </c>
      <c r="U111" s="127"/>
    </row>
    <row r="112" spans="1:21" x14ac:dyDescent="0.3">
      <c r="A112" s="126">
        <v>39142</v>
      </c>
      <c r="B112" s="127">
        <f>PIBT!G112</f>
        <v>19745597.370000001</v>
      </c>
      <c r="C112" s="127">
        <v>618831.402</v>
      </c>
      <c r="D112" s="127">
        <v>7116558.0659999996</v>
      </c>
      <c r="E112" s="127">
        <v>10748620.359999999</v>
      </c>
      <c r="F112" s="127">
        <v>1261587.537</v>
      </c>
      <c r="G112" s="127"/>
      <c r="H112" s="126">
        <v>39142</v>
      </c>
      <c r="I112" s="130">
        <f t="shared" si="26"/>
        <v>1</v>
      </c>
      <c r="J112" s="130">
        <f t="shared" si="18"/>
        <v>3.1340221843083188E-2</v>
      </c>
      <c r="K112" s="130">
        <f t="shared" si="19"/>
        <v>0.36041239637613454</v>
      </c>
      <c r="L112" s="130">
        <f t="shared" si="20"/>
        <v>0.54435528885698126</v>
      </c>
      <c r="M112" s="130">
        <f t="shared" si="27"/>
        <v>6.3892092670579964E-2</v>
      </c>
      <c r="N112" s="127"/>
      <c r="O112" s="126">
        <v>39142</v>
      </c>
      <c r="P112" s="129">
        <f t="shared" si="28"/>
        <v>-1.4716467670164102</v>
      </c>
      <c r="Q112" s="129">
        <f t="shared" si="29"/>
        <v>10.525941055136112</v>
      </c>
      <c r="R112" s="129">
        <f t="shared" si="23"/>
        <v>-13.377493760147075</v>
      </c>
      <c r="S112" s="129">
        <f t="shared" si="24"/>
        <v>-0.31075360493307835</v>
      </c>
      <c r="T112" s="129">
        <f t="shared" si="25"/>
        <v>-2.6916701571616186</v>
      </c>
      <c r="U112" s="127"/>
    </row>
    <row r="113" spans="1:21" x14ac:dyDescent="0.3">
      <c r="A113" s="126">
        <v>39235</v>
      </c>
      <c r="B113" s="127">
        <f>PIBT!G113</f>
        <v>20509471.920000002</v>
      </c>
      <c r="C113" s="127">
        <v>680502.853</v>
      </c>
      <c r="D113" s="127">
        <v>7227258.7560000001</v>
      </c>
      <c r="E113" s="127">
        <v>11283820.681</v>
      </c>
      <c r="F113" s="127">
        <v>1317889.628</v>
      </c>
      <c r="G113" s="127"/>
      <c r="H113" s="126">
        <v>39235</v>
      </c>
      <c r="I113" s="130">
        <f t="shared" si="26"/>
        <v>1</v>
      </c>
      <c r="J113" s="130">
        <f t="shared" si="18"/>
        <v>3.3179930505007366E-2</v>
      </c>
      <c r="K113" s="130">
        <f t="shared" si="19"/>
        <v>0.35238638928349353</v>
      </c>
      <c r="L113" s="130">
        <f t="shared" si="20"/>
        <v>0.55017607108628075</v>
      </c>
      <c r="M113" s="130">
        <f t="shared" si="27"/>
        <v>6.4257609027702348E-2</v>
      </c>
      <c r="N113" s="127"/>
      <c r="O113" s="126">
        <v>39235</v>
      </c>
      <c r="P113" s="129">
        <f t="shared" si="28"/>
        <v>3.8685816168852583</v>
      </c>
      <c r="Q113" s="129">
        <f t="shared" si="29"/>
        <v>4.4627970195301625</v>
      </c>
      <c r="R113" s="129">
        <f t="shared" si="23"/>
        <v>9.9657921043896813</v>
      </c>
      <c r="S113" s="129">
        <f t="shared" si="24"/>
        <v>1.555536945997571</v>
      </c>
      <c r="T113" s="129">
        <f t="shared" si="25"/>
        <v>4.9792466667787361</v>
      </c>
      <c r="U113" s="127"/>
    </row>
    <row r="114" spans="1:21" x14ac:dyDescent="0.3">
      <c r="A114" s="126">
        <v>39328</v>
      </c>
      <c r="B114" s="127">
        <f>PIBT!G114</f>
        <v>20266835.199999999</v>
      </c>
      <c r="C114" s="127">
        <v>572297.67599999998</v>
      </c>
      <c r="D114" s="127">
        <v>7306670.858</v>
      </c>
      <c r="E114" s="127">
        <v>11177416.518999999</v>
      </c>
      <c r="F114" s="127">
        <v>1210450.1499999999</v>
      </c>
      <c r="G114" s="127"/>
      <c r="H114" s="126">
        <v>39328</v>
      </c>
      <c r="I114" s="130">
        <f t="shared" si="26"/>
        <v>1</v>
      </c>
      <c r="J114" s="130">
        <f t="shared" si="18"/>
        <v>2.8238137348647312E-2</v>
      </c>
      <c r="K114" s="130">
        <f t="shared" si="19"/>
        <v>0.36052352456095366</v>
      </c>
      <c r="L114" s="130">
        <f t="shared" si="20"/>
        <v>0.55151267618735067</v>
      </c>
      <c r="M114" s="130">
        <f t="shared" si="27"/>
        <v>5.9725662051073471E-2</v>
      </c>
      <c r="N114" s="127"/>
      <c r="O114" s="126">
        <v>39328</v>
      </c>
      <c r="P114" s="129">
        <f t="shared" si="28"/>
        <v>-1.1830471352282546</v>
      </c>
      <c r="Q114" s="129">
        <f t="shared" si="29"/>
        <v>-8.1523881603839499</v>
      </c>
      <c r="R114" s="129">
        <f t="shared" si="23"/>
        <v>-15.900767575474074</v>
      </c>
      <c r="S114" s="129">
        <f t="shared" si="24"/>
        <v>1.0987859253561716</v>
      </c>
      <c r="T114" s="129">
        <f t="shared" si="25"/>
        <v>-0.94297990909378848</v>
      </c>
      <c r="U114" s="127"/>
    </row>
    <row r="115" spans="1:21" x14ac:dyDescent="0.3">
      <c r="A115" s="126">
        <v>39420</v>
      </c>
      <c r="B115" s="127">
        <f>PIBT!G115</f>
        <v>20482204.670000002</v>
      </c>
      <c r="C115" s="127">
        <v>732924.06099999999</v>
      </c>
      <c r="D115" s="127">
        <v>7206855.6610000003</v>
      </c>
      <c r="E115" s="127">
        <v>11428227.271</v>
      </c>
      <c r="F115" s="127">
        <v>1114197.672</v>
      </c>
      <c r="G115" s="127"/>
      <c r="H115" s="126">
        <v>39420</v>
      </c>
      <c r="I115" s="130">
        <f t="shared" si="26"/>
        <v>1</v>
      </c>
      <c r="J115" s="130">
        <f t="shared" si="18"/>
        <v>3.5783455580516856E-2</v>
      </c>
      <c r="K115" s="130">
        <f t="shared" si="19"/>
        <v>0.35185937144529078</v>
      </c>
      <c r="L115" s="130">
        <f t="shared" si="20"/>
        <v>0.55795884550156671</v>
      </c>
      <c r="M115" s="130">
        <f t="shared" si="27"/>
        <v>5.4398327228511185E-2</v>
      </c>
      <c r="N115" s="127"/>
      <c r="O115" s="126">
        <v>39420</v>
      </c>
      <c r="P115" s="129">
        <f t="shared" si="28"/>
        <v>1.0626694689854776</v>
      </c>
      <c r="Q115" s="129">
        <f t="shared" si="29"/>
        <v>-7.9517919841639024</v>
      </c>
      <c r="R115" s="129">
        <f t="shared" si="23"/>
        <v>28.066929455782041</v>
      </c>
      <c r="S115" s="129">
        <f t="shared" si="24"/>
        <v>-1.3660831169192922</v>
      </c>
      <c r="T115" s="129">
        <f t="shared" si="25"/>
        <v>2.243906287053532</v>
      </c>
      <c r="U115" s="127"/>
    </row>
    <row r="116" spans="1:21" x14ac:dyDescent="0.3">
      <c r="A116" s="126">
        <v>39508</v>
      </c>
      <c r="B116" s="127">
        <f>PIBT!G116</f>
        <v>19902921.789999999</v>
      </c>
      <c r="C116" s="127">
        <v>609458.18599999999</v>
      </c>
      <c r="D116" s="127">
        <v>7088503.9079999998</v>
      </c>
      <c r="E116" s="127">
        <v>10904087.123</v>
      </c>
      <c r="F116" s="127">
        <v>1300872.5730000001</v>
      </c>
      <c r="G116" s="127"/>
      <c r="H116" s="126">
        <v>39508</v>
      </c>
      <c r="I116" s="130">
        <f t="shared" si="26"/>
        <v>1</v>
      </c>
      <c r="J116" s="130">
        <f t="shared" si="18"/>
        <v>3.0621543531674605E-2</v>
      </c>
      <c r="K116" s="130">
        <f t="shared" si="19"/>
        <v>0.35615393472337009</v>
      </c>
      <c r="L116" s="130">
        <f t="shared" si="20"/>
        <v>0.54786363721122777</v>
      </c>
      <c r="M116" s="130">
        <f t="shared" si="27"/>
        <v>6.5360884533727556E-2</v>
      </c>
      <c r="N116" s="127"/>
      <c r="O116" s="126">
        <v>39508</v>
      </c>
      <c r="P116" s="129">
        <f t="shared" si="28"/>
        <v>-2.8282252293302723</v>
      </c>
      <c r="Q116" s="129">
        <f t="shared" si="29"/>
        <v>16.754199518736755</v>
      </c>
      <c r="R116" s="129">
        <f t="shared" si="23"/>
        <v>-16.845657220141398</v>
      </c>
      <c r="S116" s="129">
        <f t="shared" si="24"/>
        <v>-1.6422106750446308</v>
      </c>
      <c r="T116" s="129">
        <f t="shared" si="25"/>
        <v>-4.5863644078031784</v>
      </c>
      <c r="U116" s="127"/>
    </row>
    <row r="117" spans="1:21" x14ac:dyDescent="0.3">
      <c r="A117" s="126">
        <v>39601</v>
      </c>
      <c r="B117" s="127">
        <f>PIBT!G117</f>
        <v>20998503.91</v>
      </c>
      <c r="C117" s="127">
        <v>698691.86199999996</v>
      </c>
      <c r="D117" s="127">
        <v>7290207.7609999999</v>
      </c>
      <c r="E117" s="127">
        <v>11617818.104</v>
      </c>
      <c r="F117" s="127">
        <v>1391786.183</v>
      </c>
      <c r="G117" s="127"/>
      <c r="H117" s="126">
        <v>39601</v>
      </c>
      <c r="I117" s="130">
        <f t="shared" si="26"/>
        <v>1</v>
      </c>
      <c r="J117" s="130">
        <f t="shared" si="18"/>
        <v>3.327341152467847E-2</v>
      </c>
      <c r="K117" s="130">
        <f t="shared" si="19"/>
        <v>0.34717748427440226</v>
      </c>
      <c r="L117" s="130">
        <f t="shared" si="20"/>
        <v>0.55326884971396995</v>
      </c>
      <c r="M117" s="130">
        <f t="shared" si="27"/>
        <v>6.6280254486949297E-2</v>
      </c>
      <c r="N117" s="127"/>
      <c r="O117" s="126">
        <v>39601</v>
      </c>
      <c r="P117" s="129">
        <f t="shared" si="28"/>
        <v>5.5046295793136357</v>
      </c>
      <c r="Q117" s="129">
        <f t="shared" si="29"/>
        <v>6.9886637543860264</v>
      </c>
      <c r="R117" s="129">
        <f t="shared" si="23"/>
        <v>14.641476322708712</v>
      </c>
      <c r="S117" s="129">
        <f t="shared" si="24"/>
        <v>2.845506691085542</v>
      </c>
      <c r="T117" s="129">
        <f t="shared" si="25"/>
        <v>6.5455363016545087</v>
      </c>
      <c r="U117" s="127"/>
    </row>
    <row r="118" spans="1:21" x14ac:dyDescent="0.3">
      <c r="A118" s="126">
        <v>39694</v>
      </c>
      <c r="B118" s="127">
        <f>PIBT!G118</f>
        <v>20495872.629999999</v>
      </c>
      <c r="C118" s="127">
        <v>563853.18500000006</v>
      </c>
      <c r="D118" s="127">
        <v>7216495.6509999996</v>
      </c>
      <c r="E118" s="127">
        <v>11457823.120999999</v>
      </c>
      <c r="F118" s="127">
        <v>1257700.67</v>
      </c>
      <c r="G118" s="127"/>
      <c r="H118" s="126">
        <v>39694</v>
      </c>
      <c r="I118" s="130">
        <f t="shared" si="26"/>
        <v>1</v>
      </c>
      <c r="J118" s="130">
        <f t="shared" si="18"/>
        <v>2.7510572259054875E-2</v>
      </c>
      <c r="K118" s="130">
        <f t="shared" si="19"/>
        <v>0.35209506720085426</v>
      </c>
      <c r="L118" s="130">
        <f t="shared" si="20"/>
        <v>0.55903075354933063</v>
      </c>
      <c r="M118" s="130">
        <f t="shared" si="27"/>
        <v>6.136360684438933E-2</v>
      </c>
      <c r="N118" s="127"/>
      <c r="O118" s="126">
        <v>39694</v>
      </c>
      <c r="P118" s="129">
        <f t="shared" si="28"/>
        <v>-2.3936528152400216</v>
      </c>
      <c r="Q118" s="129">
        <f t="shared" si="29"/>
        <v>-9.6340597886220074</v>
      </c>
      <c r="R118" s="129">
        <f t="shared" si="23"/>
        <v>-19.298733008571944</v>
      </c>
      <c r="S118" s="129">
        <f t="shared" si="24"/>
        <v>-1.011111238754181</v>
      </c>
      <c r="T118" s="129">
        <f t="shared" si="25"/>
        <v>-1.377151729935544</v>
      </c>
      <c r="U118" s="127"/>
    </row>
    <row r="119" spans="1:21" x14ac:dyDescent="0.3">
      <c r="A119" s="126">
        <v>39786</v>
      </c>
      <c r="B119" s="127">
        <f>PIBT!G119</f>
        <v>20370948.399999999</v>
      </c>
      <c r="C119" s="127">
        <v>753298.76399999997</v>
      </c>
      <c r="D119" s="127">
        <v>7019775.9639999997</v>
      </c>
      <c r="E119" s="127">
        <v>11435254.890000001</v>
      </c>
      <c r="F119" s="127">
        <v>1162618.7860000001</v>
      </c>
      <c r="G119" s="127"/>
      <c r="H119" s="126">
        <v>39786</v>
      </c>
      <c r="I119" s="130">
        <f t="shared" si="26"/>
        <v>1</v>
      </c>
      <c r="J119" s="130">
        <f t="shared" si="18"/>
        <v>3.6979071823676116E-2</v>
      </c>
      <c r="K119" s="130">
        <f t="shared" si="19"/>
        <v>0.34459740539129735</v>
      </c>
      <c r="L119" s="130">
        <f t="shared" si="20"/>
        <v>0.5613511293367176</v>
      </c>
      <c r="M119" s="130">
        <f t="shared" si="27"/>
        <v>5.7072393644667041E-2</v>
      </c>
      <c r="N119" s="127"/>
      <c r="O119" s="126">
        <v>39786</v>
      </c>
      <c r="P119" s="129">
        <f t="shared" si="28"/>
        <v>-0.60950920341468207</v>
      </c>
      <c r="Q119" s="129">
        <f t="shared" si="29"/>
        <v>-7.559977208249391</v>
      </c>
      <c r="R119" s="129">
        <f t="shared" si="23"/>
        <v>33.598387672493125</v>
      </c>
      <c r="S119" s="129">
        <f t="shared" si="24"/>
        <v>-2.7259725012477531</v>
      </c>
      <c r="T119" s="129">
        <f t="shared" si="25"/>
        <v>-0.19696787742023991</v>
      </c>
      <c r="U119" s="127"/>
    </row>
    <row r="120" spans="1:21" x14ac:dyDescent="0.3">
      <c r="A120" s="126">
        <v>39873</v>
      </c>
      <c r="B120" s="127">
        <f>PIBT!G120</f>
        <v>18537259.149999999</v>
      </c>
      <c r="C120" s="127">
        <v>599965.76599999995</v>
      </c>
      <c r="D120" s="127">
        <v>6383401.0060000001</v>
      </c>
      <c r="E120" s="127">
        <v>10409714.859999999</v>
      </c>
      <c r="F120" s="127">
        <v>1144177.5179999999</v>
      </c>
      <c r="G120" s="127"/>
      <c r="H120" s="126">
        <v>39873</v>
      </c>
      <c r="I120" s="130">
        <f t="shared" si="26"/>
        <v>1</v>
      </c>
      <c r="J120" s="130">
        <f t="shared" si="18"/>
        <v>3.2365397772410168E-2</v>
      </c>
      <c r="K120" s="130">
        <f t="shared" si="19"/>
        <v>0.34435516892474366</v>
      </c>
      <c r="L120" s="130">
        <f t="shared" si="20"/>
        <v>0.56155631076668633</v>
      </c>
      <c r="M120" s="130">
        <f t="shared" si="27"/>
        <v>6.172312253615983E-2</v>
      </c>
      <c r="N120" s="127"/>
      <c r="O120" s="126">
        <v>39873</v>
      </c>
      <c r="P120" s="129">
        <f t="shared" si="28"/>
        <v>-9.0014918009413858</v>
      </c>
      <c r="Q120" s="129">
        <f t="shared" si="29"/>
        <v>-1.5861835557850812</v>
      </c>
      <c r="R120" s="129">
        <f t="shared" si="23"/>
        <v>-20.354871842057076</v>
      </c>
      <c r="S120" s="129">
        <f t="shared" si="24"/>
        <v>-9.0654596565982288</v>
      </c>
      <c r="T120" s="129">
        <f t="shared" si="25"/>
        <v>-8.9682306154524323</v>
      </c>
      <c r="U120" s="127"/>
    </row>
    <row r="121" spans="1:21" x14ac:dyDescent="0.3">
      <c r="A121" s="126">
        <v>39966</v>
      </c>
      <c r="B121" s="127">
        <f>PIBT!G121</f>
        <v>18827563.210000001</v>
      </c>
      <c r="C121" s="127">
        <v>681899.13399999996</v>
      </c>
      <c r="D121" s="127">
        <v>6420353.5089999996</v>
      </c>
      <c r="E121" s="127">
        <v>10587429.028000001</v>
      </c>
      <c r="F121" s="127">
        <v>1137881.5360000001</v>
      </c>
      <c r="G121" s="127"/>
      <c r="H121" s="126">
        <v>39966</v>
      </c>
      <c r="I121" s="130">
        <f t="shared" si="26"/>
        <v>1</v>
      </c>
      <c r="J121" s="130">
        <f t="shared" si="18"/>
        <v>3.6218130110317125E-2</v>
      </c>
      <c r="K121" s="130">
        <f t="shared" si="19"/>
        <v>0.34100820363146717</v>
      </c>
      <c r="L121" s="130">
        <f t="shared" si="20"/>
        <v>0.56233666087901557</v>
      </c>
      <c r="M121" s="130">
        <f t="shared" si="27"/>
        <v>6.0437005219859251E-2</v>
      </c>
      <c r="N121" s="127"/>
      <c r="O121" s="126">
        <v>39966</v>
      </c>
      <c r="P121" s="129">
        <f t="shared" si="28"/>
        <v>1.5660570834712839</v>
      </c>
      <c r="Q121" s="129">
        <f t="shared" si="29"/>
        <v>-0.55026269096819513</v>
      </c>
      <c r="R121" s="129">
        <f t="shared" si="23"/>
        <v>13.656340518602184</v>
      </c>
      <c r="S121" s="129">
        <f t="shared" si="24"/>
        <v>0.57888424940351069</v>
      </c>
      <c r="T121" s="129">
        <f t="shared" si="25"/>
        <v>1.7071953496332615</v>
      </c>
      <c r="U121" s="127"/>
    </row>
    <row r="122" spans="1:21" x14ac:dyDescent="0.3">
      <c r="A122" s="126">
        <v>40059</v>
      </c>
      <c r="B122" s="127">
        <f>PIBT!G122</f>
        <v>19292209.620000001</v>
      </c>
      <c r="C122" s="127">
        <v>554365.53</v>
      </c>
      <c r="D122" s="127">
        <v>6684243.8260000004</v>
      </c>
      <c r="E122" s="127">
        <v>10935866.207</v>
      </c>
      <c r="F122" s="127">
        <v>1117734.0549999999</v>
      </c>
      <c r="G122" s="127"/>
      <c r="H122" s="126">
        <v>40059</v>
      </c>
      <c r="I122" s="130">
        <f t="shared" si="26"/>
        <v>1</v>
      </c>
      <c r="J122" s="130">
        <f t="shared" si="18"/>
        <v>2.8735201457965497E-2</v>
      </c>
      <c r="K122" s="130">
        <f t="shared" si="19"/>
        <v>0.34647372994903214</v>
      </c>
      <c r="L122" s="130">
        <f t="shared" si="20"/>
        <v>0.56685400078086023</v>
      </c>
      <c r="M122" s="130">
        <f t="shared" si="27"/>
        <v>5.7937067708473296E-2</v>
      </c>
      <c r="N122" s="127"/>
      <c r="O122" s="126">
        <v>40059</v>
      </c>
      <c r="P122" s="129">
        <f t="shared" si="28"/>
        <v>2.4679051920707851</v>
      </c>
      <c r="Q122" s="129">
        <f t="shared" si="29"/>
        <v>-1.7706132284055376</v>
      </c>
      <c r="R122" s="129">
        <f t="shared" si="23"/>
        <v>-18.702708016637537</v>
      </c>
      <c r="S122" s="129">
        <f t="shared" si="24"/>
        <v>4.1102147511049347</v>
      </c>
      <c r="T122" s="129">
        <f t="shared" si="25"/>
        <v>3.2910461839083638</v>
      </c>
      <c r="U122" s="127"/>
    </row>
    <row r="123" spans="1:21" x14ac:dyDescent="0.3">
      <c r="A123" s="126">
        <v>40151</v>
      </c>
      <c r="B123" s="127">
        <f>PIBT!G123</f>
        <v>19963698.739999998</v>
      </c>
      <c r="C123" s="127">
        <v>716067.96799999999</v>
      </c>
      <c r="D123" s="127">
        <v>6810224.4100000001</v>
      </c>
      <c r="E123" s="127">
        <v>11341950.473999999</v>
      </c>
      <c r="F123" s="127">
        <v>1095455.8899999999</v>
      </c>
      <c r="G123" s="127"/>
      <c r="H123" s="126">
        <v>40151</v>
      </c>
      <c r="I123" s="130">
        <f t="shared" si="26"/>
        <v>1</v>
      </c>
      <c r="J123" s="130">
        <f t="shared" si="18"/>
        <v>3.5868501990828985E-2</v>
      </c>
      <c r="K123" s="130">
        <f t="shared" si="19"/>
        <v>0.34113039365569992</v>
      </c>
      <c r="L123" s="130">
        <f t="shared" si="20"/>
        <v>0.56812871310639701</v>
      </c>
      <c r="M123" s="130">
        <f t="shared" si="27"/>
        <v>5.4872391347255925E-2</v>
      </c>
      <c r="N123" s="127"/>
      <c r="O123" s="126">
        <v>40151</v>
      </c>
      <c r="P123" s="129">
        <f t="shared" si="28"/>
        <v>3.4806231801663312</v>
      </c>
      <c r="Q123" s="129">
        <f t="shared" si="29"/>
        <v>-1.9931543554875475</v>
      </c>
      <c r="R123" s="129">
        <f t="shared" si="23"/>
        <v>29.168920008428366</v>
      </c>
      <c r="S123" s="129">
        <f t="shared" si="24"/>
        <v>1.884739505012778</v>
      </c>
      <c r="T123" s="129">
        <f t="shared" si="25"/>
        <v>3.7133251204195084</v>
      </c>
      <c r="U123" s="127"/>
    </row>
    <row r="124" spans="1:21" x14ac:dyDescent="0.3">
      <c r="A124" s="126">
        <v>40238</v>
      </c>
      <c r="B124" s="127">
        <f>PIBT!G124</f>
        <v>19371870.870000001</v>
      </c>
      <c r="C124" s="127">
        <v>586514.44400000002</v>
      </c>
      <c r="D124" s="127">
        <v>6696977.6260000002</v>
      </c>
      <c r="E124" s="127">
        <v>10956604.460999999</v>
      </c>
      <c r="F124" s="127">
        <v>1131774.3389999999</v>
      </c>
      <c r="G124" s="127"/>
      <c r="H124" s="126">
        <v>40238</v>
      </c>
      <c r="I124" s="130">
        <f t="shared" si="26"/>
        <v>1</v>
      </c>
      <c r="J124" s="130">
        <f t="shared" si="18"/>
        <v>3.027660301557647E-2</v>
      </c>
      <c r="K124" s="130">
        <f t="shared" si="19"/>
        <v>0.34570629088650329</v>
      </c>
      <c r="L124" s="130">
        <f t="shared" si="20"/>
        <v>0.56559351105152178</v>
      </c>
      <c r="M124" s="130">
        <f t="shared" si="27"/>
        <v>5.8423595046398318E-2</v>
      </c>
      <c r="N124" s="127"/>
      <c r="O124" s="126">
        <v>40238</v>
      </c>
      <c r="P124" s="129">
        <f t="shared" si="28"/>
        <v>-2.9645201408203481</v>
      </c>
      <c r="Q124" s="129">
        <f t="shared" si="29"/>
        <v>3.3153730178948626</v>
      </c>
      <c r="R124" s="129">
        <f t="shared" si="23"/>
        <v>-18.092350138471769</v>
      </c>
      <c r="S124" s="129">
        <f t="shared" si="24"/>
        <v>-1.6628935726950567</v>
      </c>
      <c r="T124" s="129">
        <f t="shared" si="25"/>
        <v>-3.3975286162936214</v>
      </c>
      <c r="U124" s="127"/>
    </row>
    <row r="125" spans="1:21" x14ac:dyDescent="0.3">
      <c r="A125" s="126">
        <v>40331</v>
      </c>
      <c r="B125" s="127">
        <f>PIBT!G125</f>
        <v>20180561.280000001</v>
      </c>
      <c r="C125" s="127">
        <v>723013.451</v>
      </c>
      <c r="D125" s="127">
        <v>6892643.7779999999</v>
      </c>
      <c r="E125" s="127">
        <v>11379540.881999999</v>
      </c>
      <c r="F125" s="127">
        <v>1185363.17</v>
      </c>
      <c r="G125" s="127"/>
      <c r="H125" s="126">
        <v>40331</v>
      </c>
      <c r="I125" s="130">
        <f t="shared" si="26"/>
        <v>1</v>
      </c>
      <c r="J125" s="130">
        <f t="shared" si="18"/>
        <v>3.5827222095975317E-2</v>
      </c>
      <c r="K125" s="130">
        <f t="shared" si="19"/>
        <v>0.34154866568706255</v>
      </c>
      <c r="L125" s="130">
        <f t="shared" si="20"/>
        <v>0.56388624300939161</v>
      </c>
      <c r="M125" s="130">
        <f t="shared" si="27"/>
        <v>5.873786925712305E-2</v>
      </c>
      <c r="N125" s="127"/>
      <c r="O125" s="126">
        <v>40331</v>
      </c>
      <c r="P125" s="129">
        <f t="shared" si="28"/>
        <v>4.1745601931115983</v>
      </c>
      <c r="Q125" s="129">
        <f t="shared" si="29"/>
        <v>4.7349395681960171</v>
      </c>
      <c r="R125" s="129">
        <f t="shared" si="23"/>
        <v>23.27291482697056</v>
      </c>
      <c r="S125" s="129">
        <f t="shared" si="24"/>
        <v>2.921708312722382</v>
      </c>
      <c r="T125" s="129">
        <f t="shared" si="25"/>
        <v>3.8601048573528418</v>
      </c>
      <c r="U125" s="127"/>
    </row>
    <row r="126" spans="1:21" x14ac:dyDescent="0.3">
      <c r="A126" s="126">
        <v>40424</v>
      </c>
      <c r="B126" s="127">
        <f>PIBT!G126</f>
        <v>20200797.989999998</v>
      </c>
      <c r="C126" s="127">
        <v>588283.05799999996</v>
      </c>
      <c r="D126" s="127">
        <v>6983534.6789999995</v>
      </c>
      <c r="E126" s="127">
        <v>11527917.745999999</v>
      </c>
      <c r="F126" s="127">
        <v>1101062.51</v>
      </c>
      <c r="G126" s="127"/>
      <c r="H126" s="126">
        <v>40424</v>
      </c>
      <c r="I126" s="130">
        <f t="shared" si="26"/>
        <v>1</v>
      </c>
      <c r="J126" s="130">
        <f t="shared" si="18"/>
        <v>2.9121773223573531E-2</v>
      </c>
      <c r="K126" s="130">
        <f t="shared" si="19"/>
        <v>0.34570588164175786</v>
      </c>
      <c r="L126" s="130">
        <f t="shared" si="20"/>
        <v>0.57066645345924771</v>
      </c>
      <c r="M126" s="130">
        <f t="shared" si="27"/>
        <v>5.4505891823929876E-2</v>
      </c>
      <c r="N126" s="127"/>
      <c r="O126" s="126">
        <v>40424</v>
      </c>
      <c r="P126" s="129">
        <f t="shared" si="28"/>
        <v>0.10027823170632999</v>
      </c>
      <c r="Q126" s="129">
        <f t="shared" si="29"/>
        <v>-7.1118001751311333</v>
      </c>
      <c r="R126" s="129">
        <f t="shared" si="23"/>
        <v>-18.634562443292644</v>
      </c>
      <c r="S126" s="129">
        <f t="shared" si="24"/>
        <v>1.318665289073917</v>
      </c>
      <c r="T126" s="129">
        <f t="shared" si="25"/>
        <v>1.303891479793351</v>
      </c>
      <c r="U126" s="127"/>
    </row>
    <row r="127" spans="1:21" x14ac:dyDescent="0.3">
      <c r="A127" s="259">
        <v>40516</v>
      </c>
      <c r="B127" s="260">
        <f>PIBT!G127</f>
        <v>20676573.449999999</v>
      </c>
      <c r="C127" s="260">
        <v>716262.95400000003</v>
      </c>
      <c r="D127" s="260">
        <v>6961241.7180000003</v>
      </c>
      <c r="E127" s="260">
        <v>11945987.766000001</v>
      </c>
      <c r="F127" s="260">
        <v>1053081.0120000001</v>
      </c>
      <c r="G127" s="127"/>
      <c r="H127" s="259">
        <v>40516</v>
      </c>
      <c r="I127" s="261">
        <f t="shared" si="26"/>
        <v>1</v>
      </c>
      <c r="J127" s="261">
        <f t="shared" si="18"/>
        <v>3.4641279210603441E-2</v>
      </c>
      <c r="K127" s="261">
        <f t="shared" si="19"/>
        <v>0.33667288899844283</v>
      </c>
      <c r="L127" s="261">
        <f t="shared" si="20"/>
        <v>0.57775471331783945</v>
      </c>
      <c r="M127" s="261">
        <f t="shared" si="27"/>
        <v>5.0931118473114323E-2</v>
      </c>
      <c r="N127" s="127"/>
      <c r="O127" s="259">
        <v>40516</v>
      </c>
      <c r="P127" s="262">
        <f t="shared" si="28"/>
        <v>2.3552310172871627</v>
      </c>
      <c r="Q127" s="262">
        <f t="shared" si="29"/>
        <v>-4.3577451383754688</v>
      </c>
      <c r="R127" s="262">
        <f t="shared" si="23"/>
        <v>21.754815859408971</v>
      </c>
      <c r="S127" s="262">
        <f t="shared" si="24"/>
        <v>-0.31922174120557756</v>
      </c>
      <c r="T127" s="262">
        <f t="shared" si="25"/>
        <v>3.6265874654168639</v>
      </c>
      <c r="U127" s="127"/>
    </row>
    <row r="128" spans="1:21" x14ac:dyDescent="0.3">
      <c r="A128" s="126"/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</row>
    <row r="129" spans="1:21" x14ac:dyDescent="0.3">
      <c r="A129" s="126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</row>
    <row r="130" spans="1:21" x14ac:dyDescent="0.3">
      <c r="A130" s="126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</row>
    <row r="131" spans="1:21" x14ac:dyDescent="0.3">
      <c r="A131" s="126"/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</row>
    <row r="132" spans="1:21" x14ac:dyDescent="0.3">
      <c r="A132" s="126"/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</row>
    <row r="133" spans="1:21" x14ac:dyDescent="0.3">
      <c r="A133" s="126"/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</row>
    <row r="134" spans="1:21" x14ac:dyDescent="0.3">
      <c r="A134" s="126"/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</row>
    <row r="135" spans="1:21" x14ac:dyDescent="0.3">
      <c r="A135" s="126"/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</row>
    <row r="136" spans="1:21" x14ac:dyDescent="0.3">
      <c r="A136" s="126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</row>
    <row r="137" spans="1:21" x14ac:dyDescent="0.3">
      <c r="A137" s="126"/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</row>
    <row r="138" spans="1:21" x14ac:dyDescent="0.3">
      <c r="A138" s="126"/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/>
      <c r="U138" s="127"/>
    </row>
    <row r="139" spans="1:21" x14ac:dyDescent="0.3">
      <c r="A139" s="126"/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</row>
    <row r="140" spans="1:21" x14ac:dyDescent="0.3">
      <c r="A140" s="126"/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</row>
    <row r="141" spans="1:21" x14ac:dyDescent="0.3">
      <c r="A141" s="126"/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</row>
    <row r="142" spans="1:21" x14ac:dyDescent="0.3">
      <c r="A142" s="126"/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  <c r="O142" s="127"/>
      <c r="P142" s="127"/>
      <c r="Q142" s="127"/>
      <c r="R142" s="127"/>
      <c r="S142" s="127"/>
      <c r="T142" s="127"/>
      <c r="U142" s="127"/>
    </row>
    <row r="143" spans="1:21" x14ac:dyDescent="0.3">
      <c r="A143" s="126"/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</row>
    <row r="144" spans="1:21" x14ac:dyDescent="0.3">
      <c r="A144" s="126"/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  <c r="O144" s="127"/>
      <c r="P144" s="127"/>
      <c r="Q144" s="127"/>
      <c r="R144" s="127"/>
      <c r="S144" s="127"/>
      <c r="T144" s="127"/>
      <c r="U144" s="127"/>
    </row>
    <row r="145" spans="1:21" x14ac:dyDescent="0.3">
      <c r="A145" s="126"/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/>
      <c r="R145" s="127"/>
      <c r="S145" s="127"/>
      <c r="T145" s="127"/>
      <c r="U145" s="127"/>
    </row>
    <row r="146" spans="1:21" x14ac:dyDescent="0.3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/>
      <c r="U146" s="127"/>
    </row>
    <row r="147" spans="1:21" x14ac:dyDescent="0.3">
      <c r="A147" s="126"/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</row>
    <row r="148" spans="1:21" x14ac:dyDescent="0.3">
      <c r="A148" s="126"/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27"/>
      <c r="P148" s="127"/>
      <c r="Q148" s="127"/>
      <c r="R148" s="127"/>
      <c r="S148" s="127"/>
      <c r="T148" s="127"/>
      <c r="U148" s="127"/>
    </row>
    <row r="149" spans="1:21" x14ac:dyDescent="0.3">
      <c r="A149" s="126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</row>
    <row r="150" spans="1:21" x14ac:dyDescent="0.3">
      <c r="A150" s="126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</row>
    <row r="151" spans="1:21" x14ac:dyDescent="0.3">
      <c r="A151" s="126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</row>
    <row r="152" spans="1:21" x14ac:dyDescent="0.3">
      <c r="A152" s="126"/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</row>
    <row r="153" spans="1:21" x14ac:dyDescent="0.3">
      <c r="A153" s="126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</row>
    <row r="154" spans="1:21" x14ac:dyDescent="0.3">
      <c r="A154" s="126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</row>
    <row r="155" spans="1:21" x14ac:dyDescent="0.3">
      <c r="A155" s="126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</row>
    <row r="156" spans="1:21" x14ac:dyDescent="0.3">
      <c r="A156" s="126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</row>
    <row r="157" spans="1:21" x14ac:dyDescent="0.3">
      <c r="A157" s="126"/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</row>
    <row r="158" spans="1:21" x14ac:dyDescent="0.3">
      <c r="A158" s="126"/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27"/>
      <c r="O158" s="127"/>
      <c r="P158" s="127"/>
      <c r="Q158" s="127"/>
      <c r="R158" s="127"/>
      <c r="S158" s="127"/>
      <c r="T158" s="127"/>
      <c r="U158" s="127"/>
    </row>
    <row r="159" spans="1:21" x14ac:dyDescent="0.3">
      <c r="A159" s="126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</row>
    <row r="160" spans="1:21" x14ac:dyDescent="0.3">
      <c r="A160" s="126"/>
      <c r="B160" s="127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</row>
    <row r="161" spans="1:21" x14ac:dyDescent="0.3">
      <c r="A161" s="126"/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</row>
    <row r="162" spans="1:21" x14ac:dyDescent="0.3">
      <c r="A162" s="126"/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</row>
    <row r="163" spans="1:21" x14ac:dyDescent="0.3">
      <c r="A163" s="126"/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</row>
    <row r="164" spans="1:21" x14ac:dyDescent="0.3">
      <c r="A164" s="126"/>
      <c r="B164" s="127"/>
      <c r="C164" s="127"/>
      <c r="D164" s="127"/>
      <c r="E164" s="127"/>
      <c r="F164" s="127"/>
      <c r="G164" s="127"/>
      <c r="H164" s="127"/>
      <c r="I164" s="127"/>
      <c r="J164" s="127"/>
      <c r="K164" s="127"/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</row>
    <row r="165" spans="1:21" x14ac:dyDescent="0.3">
      <c r="A165" s="126"/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</row>
    <row r="166" spans="1:21" x14ac:dyDescent="0.3">
      <c r="A166" s="126"/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</row>
    <row r="167" spans="1:21" x14ac:dyDescent="0.3">
      <c r="A167" s="126"/>
      <c r="B167" s="127"/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</row>
    <row r="168" spans="1:21" x14ac:dyDescent="0.3">
      <c r="A168" s="126"/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</row>
    <row r="169" spans="1:21" x14ac:dyDescent="0.3">
      <c r="A169" s="126"/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</row>
    <row r="170" spans="1:21" x14ac:dyDescent="0.3">
      <c r="A170" s="126"/>
      <c r="B170" s="127"/>
      <c r="C170" s="127"/>
      <c r="D170" s="127"/>
      <c r="E170" s="127"/>
      <c r="F170" s="127"/>
      <c r="G170" s="127"/>
      <c r="H170" s="127"/>
      <c r="I170" s="127"/>
      <c r="J170" s="127"/>
      <c r="K170" s="127"/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</row>
    <row r="171" spans="1:21" x14ac:dyDescent="0.3">
      <c r="A171" s="126"/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</row>
    <row r="172" spans="1:21" x14ac:dyDescent="0.3">
      <c r="A172" s="126"/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</row>
    <row r="173" spans="1:21" x14ac:dyDescent="0.3">
      <c r="A173" s="126"/>
      <c r="B173" s="127"/>
      <c r="C173" s="127"/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</row>
    <row r="174" spans="1:21" x14ac:dyDescent="0.3">
      <c r="A174" s="126"/>
      <c r="B174" s="127"/>
      <c r="C174" s="127"/>
      <c r="D174" s="127"/>
      <c r="E174" s="127"/>
      <c r="F174" s="127"/>
      <c r="G174" s="127"/>
      <c r="H174" s="127"/>
      <c r="I174" s="127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</row>
    <row r="175" spans="1:21" x14ac:dyDescent="0.3">
      <c r="A175" s="126"/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</row>
    <row r="176" spans="1:21" x14ac:dyDescent="0.3">
      <c r="A176" s="126"/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27"/>
      <c r="O176" s="127"/>
      <c r="P176" s="127"/>
      <c r="Q176" s="127"/>
      <c r="R176" s="127"/>
      <c r="S176" s="127"/>
      <c r="T176" s="127"/>
      <c r="U176" s="127"/>
    </row>
    <row r="177" spans="1:21" x14ac:dyDescent="0.3">
      <c r="A177" s="126"/>
      <c r="B177" s="127"/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</row>
    <row r="178" spans="1:21" x14ac:dyDescent="0.3">
      <c r="A178" s="126"/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</row>
    <row r="179" spans="1:21" x14ac:dyDescent="0.3">
      <c r="A179" s="126"/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</row>
    <row r="180" spans="1:21" x14ac:dyDescent="0.3">
      <c r="A180" s="126"/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</row>
    <row r="181" spans="1:21" x14ac:dyDescent="0.3">
      <c r="A181" s="126"/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</row>
    <row r="182" spans="1:21" x14ac:dyDescent="0.3">
      <c r="A182" s="126"/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</row>
    <row r="183" spans="1:21" x14ac:dyDescent="0.3">
      <c r="A183" s="126"/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/>
      <c r="U183" s="1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PIB</vt:lpstr>
      <vt:lpstr>PIBN</vt:lpstr>
      <vt:lpstr>PIBR</vt:lpstr>
      <vt:lpstr>PIBT</vt:lpstr>
      <vt:lpstr>PIB 1911-1920</vt:lpstr>
      <vt:lpstr>PIBR LP</vt:lpstr>
      <vt:lpstr>PIB-Dem</vt:lpstr>
      <vt:lpstr>Sectorial</vt:lpstr>
      <vt:lpstr>PIBR Sect Trim</vt:lpstr>
      <vt:lpstr>Inv Nom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</dc:creator>
  <cp:lastModifiedBy>sergiomartin007@gmail.com</cp:lastModifiedBy>
  <cp:lastPrinted>2017-03-11T18:45:09Z</cp:lastPrinted>
  <dcterms:created xsi:type="dcterms:W3CDTF">2017-01-09T18:38:40Z</dcterms:created>
  <dcterms:modified xsi:type="dcterms:W3CDTF">2026-03-25T09:13:10Z</dcterms:modified>
</cp:coreProperties>
</file>