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BBDH\"/>
    </mc:Choice>
  </mc:AlternateContent>
  <bookViews>
    <workbookView xWindow="0" yWindow="465" windowWidth="25605" windowHeight="14520"/>
  </bookViews>
  <sheets>
    <sheet name="SMIN" sheetId="1" r:id="rId1"/>
    <sheet name="SMIN Pond" sheetId="4" r:id="rId2"/>
    <sheet name="SIND" sheetId="5" r:id="rId3"/>
  </sheets>
  <definedNames>
    <definedName name="_Fill" localSheetId="2" hidden="1">#REF!</definedName>
    <definedName name="_Fill" hidden="1">#REF!</definedName>
    <definedName name="_Order1" hidden="1">255</definedName>
    <definedName name="_Order2" hidden="1">0</definedName>
    <definedName name="_Regression_Int" hidden="1">1</definedName>
    <definedName name="_xlnm.Print_Area">#N/A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4" i="1" l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21" i="1"/>
  <c r="F22" i="1"/>
  <c r="F23" i="1"/>
  <c r="F1" i="5" l="1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25" i="5"/>
  <c r="E49" i="1"/>
  <c r="H49" i="1" s="1"/>
  <c r="E50" i="1"/>
  <c r="H50" i="4"/>
  <c r="H49" i="4"/>
  <c r="H50" i="1"/>
  <c r="H52" i="1"/>
  <c r="H53" i="1"/>
  <c r="H57" i="1"/>
  <c r="H58" i="1"/>
  <c r="H64" i="1"/>
  <c r="H68" i="1"/>
  <c r="H69" i="1"/>
  <c r="H73" i="1"/>
  <c r="H74" i="1"/>
  <c r="C68" i="1"/>
  <c r="C69" i="1"/>
  <c r="C70" i="1"/>
  <c r="C71" i="1"/>
  <c r="C72" i="1"/>
  <c r="C73" i="1"/>
  <c r="C74" i="1"/>
  <c r="C75" i="1"/>
  <c r="E52" i="1"/>
  <c r="E53" i="1"/>
  <c r="E54" i="1"/>
  <c r="H54" i="1" s="1"/>
  <c r="E55" i="1"/>
  <c r="H55" i="1" s="1"/>
  <c r="E56" i="1"/>
  <c r="H56" i="1" s="1"/>
  <c r="E57" i="1"/>
  <c r="E58" i="1"/>
  <c r="E59" i="1"/>
  <c r="H59" i="1" s="1"/>
  <c r="E60" i="1"/>
  <c r="H60" i="1" s="1"/>
  <c r="E61" i="1"/>
  <c r="H61" i="1" s="1"/>
  <c r="E62" i="1"/>
  <c r="H62" i="1" s="1"/>
  <c r="E63" i="1"/>
  <c r="H63" i="1" s="1"/>
  <c r="E64" i="1"/>
  <c r="E65" i="1"/>
  <c r="H65" i="1" s="1"/>
  <c r="E66" i="1"/>
  <c r="H66" i="1" s="1"/>
  <c r="E67" i="1"/>
  <c r="H67" i="1" s="1"/>
  <c r="E68" i="1"/>
  <c r="E69" i="1"/>
  <c r="E70" i="1"/>
  <c r="H70" i="1" s="1"/>
  <c r="E71" i="1"/>
  <c r="H71" i="1" s="1"/>
  <c r="E72" i="1"/>
  <c r="H72" i="1" s="1"/>
  <c r="E73" i="1"/>
  <c r="E74" i="1"/>
  <c r="E75" i="1"/>
  <c r="H75" i="1" s="1"/>
  <c r="E51" i="1"/>
  <c r="H51" i="1" s="1"/>
  <c r="H75" i="4"/>
  <c r="H74" i="4"/>
  <c r="H73" i="4"/>
  <c r="H72" i="4"/>
  <c r="H71" i="4"/>
  <c r="H70" i="4"/>
  <c r="H69" i="4"/>
  <c r="H68" i="4"/>
  <c r="H67" i="4"/>
  <c r="H63" i="4"/>
  <c r="H64" i="4"/>
  <c r="H65" i="4"/>
  <c r="H66" i="4"/>
  <c r="H62" i="4"/>
  <c r="H61" i="4"/>
  <c r="H60" i="4"/>
  <c r="H59" i="4"/>
  <c r="H58" i="4"/>
  <c r="H57" i="4"/>
  <c r="H56" i="4"/>
  <c r="H55" i="4"/>
  <c r="H54" i="4"/>
  <c r="H53" i="4"/>
  <c r="H52" i="4"/>
  <c r="H51" i="4"/>
  <c r="B54" i="5" l="1"/>
  <c r="B46" i="5"/>
  <c r="B38" i="5"/>
  <c r="B30" i="5"/>
  <c r="B63" i="5"/>
  <c r="B24" i="5"/>
  <c r="B57" i="5"/>
  <c r="B53" i="5"/>
  <c r="B49" i="5"/>
  <c r="B45" i="5"/>
  <c r="B41" i="5"/>
  <c r="B37" i="5"/>
  <c r="B33" i="5"/>
  <c r="B29" i="5"/>
  <c r="B25" i="5"/>
  <c r="B21" i="5"/>
  <c r="B62" i="5"/>
  <c r="B64" i="5"/>
  <c r="B58" i="5"/>
  <c r="B50" i="5"/>
  <c r="B42" i="5"/>
  <c r="B34" i="5"/>
  <c r="B26" i="5"/>
  <c r="B22" i="5"/>
  <c r="B65" i="5"/>
  <c r="B60" i="5"/>
  <c r="B56" i="5"/>
  <c r="B52" i="5"/>
  <c r="B48" i="5"/>
  <c r="B44" i="5"/>
  <c r="B40" i="5"/>
  <c r="B36" i="5"/>
  <c r="B32" i="5"/>
  <c r="B28" i="5"/>
  <c r="B20" i="5"/>
  <c r="B61" i="5"/>
  <c r="B67" i="5"/>
  <c r="B59" i="5"/>
  <c r="B55" i="5"/>
  <c r="B51" i="5"/>
  <c r="B47" i="5"/>
  <c r="B43" i="5"/>
  <c r="B39" i="5"/>
  <c r="B35" i="5"/>
  <c r="B31" i="5"/>
  <c r="B27" i="5"/>
  <c r="B23" i="5"/>
  <c r="B19" i="5"/>
  <c r="B66" i="5"/>
  <c r="C20" i="1"/>
  <c r="C21" i="1"/>
  <c r="C22" i="1"/>
  <c r="C23" i="1"/>
  <c r="C24" i="1"/>
  <c r="C25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26" i="1"/>
  <c r="E48" i="1" l="1"/>
  <c r="H48" i="1" s="1"/>
  <c r="E47" i="1"/>
  <c r="H47" i="1" s="1"/>
  <c r="E46" i="1"/>
  <c r="H46" i="1" s="1"/>
  <c r="E45" i="1"/>
  <c r="H45" i="1" s="1"/>
  <c r="E44" i="1"/>
  <c r="H44" i="1" s="1"/>
  <c r="E43" i="1"/>
  <c r="H43" i="1" s="1"/>
  <c r="E42" i="1"/>
  <c r="H42" i="1" s="1"/>
  <c r="E41" i="1"/>
  <c r="H41" i="1" s="1"/>
  <c r="E40" i="1"/>
  <c r="H40" i="1" s="1"/>
  <c r="E39" i="1"/>
  <c r="H39" i="1" s="1"/>
  <c r="E38" i="1"/>
  <c r="H38" i="1" s="1"/>
  <c r="E37" i="1"/>
  <c r="H37" i="1" s="1"/>
  <c r="E36" i="1"/>
  <c r="H36" i="1" s="1"/>
  <c r="E35" i="1"/>
  <c r="H35" i="1" s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E26" i="1"/>
  <c r="H26" i="1" s="1"/>
  <c r="E25" i="1"/>
  <c r="H25" i="1" s="1"/>
  <c r="E24" i="1"/>
  <c r="H24" i="1" s="1"/>
  <c r="E23" i="1"/>
  <c r="H23" i="1" s="1"/>
  <c r="E22" i="1"/>
  <c r="H22" i="1" s="1"/>
  <c r="E21" i="1"/>
  <c r="H21" i="1" s="1"/>
  <c r="E20" i="1"/>
  <c r="H20" i="1" s="1"/>
  <c r="D9" i="4"/>
  <c r="D10" i="4"/>
  <c r="E10" i="4"/>
  <c r="D11" i="4"/>
  <c r="D12" i="4"/>
  <c r="E12" i="4"/>
  <c r="D14" i="4"/>
  <c r="E15" i="4" s="1"/>
  <c r="D15" i="4"/>
  <c r="D21" i="4"/>
  <c r="E22" i="4" s="1"/>
  <c r="D22" i="4"/>
  <c r="D23" i="4"/>
  <c r="E24" i="4" s="1"/>
  <c r="D24" i="4"/>
  <c r="D25" i="4"/>
  <c r="D26" i="4"/>
  <c r="E26" i="4" s="1"/>
  <c r="D27" i="4"/>
  <c r="D28" i="4"/>
  <c r="E28" i="4" s="1"/>
  <c r="D29" i="4"/>
  <c r="D30" i="4"/>
  <c r="D31" i="4"/>
  <c r="E31" i="4"/>
  <c r="D32" i="4"/>
  <c r="E36" i="4" s="1"/>
  <c r="D33" i="4"/>
  <c r="D34" i="4"/>
  <c r="D35" i="4"/>
  <c r="D36" i="4"/>
  <c r="D37" i="4"/>
  <c r="D38" i="4"/>
  <c r="E38" i="4" s="1"/>
  <c r="D39" i="4"/>
  <c r="D40" i="4"/>
  <c r="D41" i="4"/>
  <c r="E41" i="4"/>
  <c r="D42" i="4"/>
  <c r="D43" i="4"/>
  <c r="E43" i="4"/>
  <c r="E19" i="1"/>
  <c r="F20" i="1" l="1"/>
  <c r="I72" i="1"/>
  <c r="I69" i="1"/>
  <c r="I71" i="1"/>
  <c r="I74" i="1"/>
  <c r="I75" i="1"/>
  <c r="I73" i="1"/>
  <c r="I68" i="1"/>
  <c r="I70" i="1"/>
  <c r="G22" i="1"/>
  <c r="G26" i="1"/>
  <c r="G30" i="1"/>
  <c r="G34" i="1"/>
  <c r="G38" i="1"/>
  <c r="G42" i="1"/>
  <c r="G46" i="1"/>
  <c r="H19" i="1"/>
  <c r="G19" i="1"/>
  <c r="G23" i="1"/>
  <c r="G27" i="1"/>
  <c r="G31" i="1"/>
  <c r="G49" i="1"/>
  <c r="G50" i="1"/>
  <c r="G62" i="1"/>
  <c r="G35" i="1"/>
  <c r="G68" i="1"/>
  <c r="G67" i="1"/>
  <c r="G74" i="1"/>
  <c r="G60" i="1"/>
  <c r="G51" i="1"/>
  <c r="G61" i="1"/>
  <c r="G55" i="1"/>
  <c r="G66" i="1"/>
  <c r="G56" i="1"/>
  <c r="G63" i="1"/>
  <c r="G58" i="1"/>
  <c r="G70" i="1"/>
  <c r="G64" i="1"/>
  <c r="G73" i="1"/>
  <c r="G57" i="1"/>
  <c r="G75" i="1"/>
  <c r="G59" i="1"/>
  <c r="G54" i="1"/>
  <c r="G69" i="1"/>
  <c r="G53" i="1"/>
  <c r="G52" i="1"/>
  <c r="G71" i="1"/>
  <c r="G72" i="1"/>
  <c r="G65" i="1"/>
  <c r="G39" i="1"/>
  <c r="G43" i="1"/>
  <c r="G47" i="1"/>
  <c r="G20" i="1"/>
  <c r="G24" i="1"/>
  <c r="G28" i="1"/>
  <c r="G32" i="1"/>
  <c r="G36" i="1"/>
  <c r="G40" i="1"/>
  <c r="G44" i="1"/>
  <c r="G21" i="1"/>
  <c r="G25" i="1"/>
  <c r="G29" i="1"/>
  <c r="G33" i="1"/>
  <c r="G37" i="1"/>
  <c r="G41" i="1"/>
  <c r="G45" i="1"/>
  <c r="G48" i="1"/>
  <c r="I36" i="1" l="1"/>
  <c r="E36" i="5" s="1"/>
  <c r="I35" i="1" l="1"/>
  <c r="E35" i="5" s="1"/>
  <c r="I52" i="1"/>
  <c r="E52" i="5" s="1"/>
  <c r="I53" i="1"/>
  <c r="E53" i="5" s="1"/>
  <c r="F53" i="5" s="1"/>
  <c r="I62" i="1"/>
  <c r="E62" i="5" s="1"/>
  <c r="I57" i="1"/>
  <c r="E57" i="5" s="1"/>
  <c r="I66" i="1"/>
  <c r="E66" i="5" s="1"/>
  <c r="I55" i="1"/>
  <c r="E55" i="5" s="1"/>
  <c r="F55" i="5" s="1"/>
  <c r="I51" i="1"/>
  <c r="E51" i="5" s="1"/>
  <c r="I65" i="1"/>
  <c r="E65" i="5" s="1"/>
  <c r="I59" i="1"/>
  <c r="E59" i="5" s="1"/>
  <c r="I50" i="1"/>
  <c r="E50" i="5" s="1"/>
  <c r="I64" i="1"/>
  <c r="E64" i="5" s="1"/>
  <c r="I49" i="1"/>
  <c r="E49" i="5" s="1"/>
  <c r="I54" i="1"/>
  <c r="E54" i="5" s="1"/>
  <c r="I60" i="1"/>
  <c r="E60" i="5" s="1"/>
  <c r="F60" i="5" s="1"/>
  <c r="I56" i="1"/>
  <c r="E56" i="5" s="1"/>
  <c r="I63" i="1"/>
  <c r="E63" i="5" s="1"/>
  <c r="I67" i="1"/>
  <c r="E67" i="5" s="1"/>
  <c r="F67" i="5" s="1"/>
  <c r="I58" i="1"/>
  <c r="E58" i="5" s="1"/>
  <c r="I48" i="1"/>
  <c r="E48" i="5" s="1"/>
  <c r="I61" i="1"/>
  <c r="E61" i="5" s="1"/>
  <c r="I47" i="1"/>
  <c r="E47" i="5" s="1"/>
  <c r="I46" i="1"/>
  <c r="E46" i="5" s="1"/>
  <c r="I45" i="1"/>
  <c r="E45" i="5" s="1"/>
  <c r="I44" i="1"/>
  <c r="E44" i="5" s="1"/>
  <c r="I43" i="1"/>
  <c r="E43" i="5" s="1"/>
  <c r="I42" i="1"/>
  <c r="E42" i="5" s="1"/>
  <c r="I41" i="1"/>
  <c r="E41" i="5" s="1"/>
  <c r="I40" i="1"/>
  <c r="E40" i="5" s="1"/>
  <c r="I39" i="1"/>
  <c r="E39" i="5" s="1"/>
  <c r="I38" i="1"/>
  <c r="E38" i="5" s="1"/>
  <c r="I37" i="1"/>
  <c r="E37" i="5" s="1"/>
  <c r="F37" i="5" s="1"/>
  <c r="I34" i="1"/>
  <c r="E34" i="5" s="1"/>
  <c r="F58" i="5" l="1"/>
  <c r="F50" i="5"/>
  <c r="F38" i="5"/>
  <c r="F46" i="5"/>
  <c r="F66" i="5"/>
  <c r="F52" i="5"/>
  <c r="F42" i="5"/>
  <c r="F63" i="5"/>
  <c r="F49" i="5"/>
  <c r="F65" i="5"/>
  <c r="F57" i="5"/>
  <c r="F39" i="5"/>
  <c r="F43" i="5"/>
  <c r="F47" i="5"/>
  <c r="F54" i="5"/>
  <c r="F59" i="5"/>
  <c r="F40" i="5"/>
  <c r="F44" i="5"/>
  <c r="F61" i="5"/>
  <c r="F35" i="5"/>
  <c r="F41" i="5"/>
  <c r="F45" i="5"/>
  <c r="F48" i="5"/>
  <c r="F56" i="5"/>
  <c r="F64" i="5"/>
  <c r="F51" i="5"/>
  <c r="F62" i="5"/>
  <c r="F36" i="5"/>
  <c r="I33" i="1"/>
  <c r="E33" i="5" s="1"/>
  <c r="F34" i="5" l="1"/>
  <c r="I32" i="1"/>
  <c r="E32" i="5" s="1"/>
  <c r="F33" i="5" l="1"/>
  <c r="I31" i="1"/>
  <c r="E31" i="5" s="1"/>
  <c r="F32" i="5" l="1"/>
  <c r="I30" i="1"/>
  <c r="E30" i="5" s="1"/>
  <c r="F31" i="5" l="1"/>
  <c r="I29" i="1"/>
  <c r="E29" i="5" s="1"/>
  <c r="F30" i="5" l="1"/>
  <c r="I28" i="1"/>
  <c r="E28" i="5" s="1"/>
  <c r="F29" i="5" l="1"/>
  <c r="I27" i="1"/>
  <c r="E27" i="5" s="1"/>
  <c r="F28" i="5" l="1"/>
  <c r="I26" i="1"/>
  <c r="E26" i="5" s="1"/>
  <c r="F27" i="5" l="1"/>
  <c r="I25" i="1"/>
  <c r="E25" i="5" s="1"/>
  <c r="F26" i="5" l="1"/>
  <c r="I24" i="1"/>
  <c r="E24" i="5" s="1"/>
  <c r="F25" i="5" l="1"/>
  <c r="I23" i="1"/>
  <c r="E23" i="5" s="1"/>
  <c r="F24" i="5" l="1"/>
  <c r="I22" i="1"/>
  <c r="E22" i="5" s="1"/>
  <c r="F23" i="5" l="1"/>
  <c r="I21" i="1"/>
  <c r="E21" i="5" s="1"/>
  <c r="F22" i="5" l="1"/>
  <c r="I20" i="1"/>
  <c r="E20" i="5" s="1"/>
  <c r="I19" i="1"/>
  <c r="E19" i="5" s="1"/>
  <c r="F20" i="5" l="1"/>
  <c r="F21" i="5"/>
</calcChain>
</file>

<file path=xl/sharedStrings.xml><?xml version="1.0" encoding="utf-8"?>
<sst xmlns="http://schemas.openxmlformats.org/spreadsheetml/2006/main" count="246" uniqueCount="60">
  <si>
    <t>1964-1965</t>
  </si>
  <si>
    <t>1966-1967</t>
  </si>
  <si>
    <t>1968-1969</t>
  </si>
  <si>
    <t>1970-1971</t>
  </si>
  <si>
    <t>1973 (1 ene.-16 sept.)</t>
  </si>
  <si>
    <t>1973 (17 sept.-31 dic.)</t>
  </si>
  <si>
    <t>1974 (1 ene.-7 oct.)</t>
  </si>
  <si>
    <t>1974 (8 oct.-31 dic.)</t>
  </si>
  <si>
    <t>1976 (1 ene.-30 sept.)</t>
  </si>
  <si>
    <t>1976 (1 oct.-31 dic.)</t>
  </si>
  <si>
    <t>1982 (1 ene.-31 oct.)</t>
  </si>
  <si>
    <t>1982 (1 nov.-31 dic.)</t>
  </si>
  <si>
    <t>1983 (1 ene.-13 jun.)</t>
  </si>
  <si>
    <t>1983 (14 jun.-31 dic.)</t>
  </si>
  <si>
    <t>1984 (1 ene.-10 jun.)</t>
  </si>
  <si>
    <t>1984 (11 jun.-31 dic.)</t>
  </si>
  <si>
    <t>1985 (1 ene.-3 jun.)</t>
  </si>
  <si>
    <t>1985 (4 jun.-31 dic.)</t>
  </si>
  <si>
    <t>1986 (1 ene.-31 may.)</t>
  </si>
  <si>
    <t>1986 (1 jun.-21 oct.)</t>
  </si>
  <si>
    <t>1986 (22 oct.-31 dic.)</t>
  </si>
  <si>
    <t>1987 (1 ene.-31 mar.)</t>
  </si>
  <si>
    <t>1987 (1 abr.-30 jun.)</t>
  </si>
  <si>
    <t>1987 (1 jul.-30 sept.)</t>
  </si>
  <si>
    <t>1987 (1 oct.-15 dic.)</t>
  </si>
  <si>
    <t>1987 (16 dic.-31 dic.)</t>
  </si>
  <si>
    <t>1988 (1 ene.-29 feb.)</t>
  </si>
  <si>
    <t>1988 (1 mar.-31 dic.)</t>
  </si>
  <si>
    <t>1989 (1 jul.-3 dic.)</t>
  </si>
  <si>
    <t>1989 (4 dic.-31 dic.)</t>
  </si>
  <si>
    <t>1990 (1 ene.-15 nov.)</t>
  </si>
  <si>
    <t>1990 (16 nov.-31 dic.)</t>
  </si>
  <si>
    <t>Ponderador</t>
  </si>
  <si>
    <t>Dato ponderado</t>
  </si>
  <si>
    <t>1989 (1 ene.-30 jun)</t>
  </si>
  <si>
    <t>Año</t>
  </si>
  <si>
    <t>Periodos</t>
  </si>
  <si>
    <t>-</t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</si>
  <si>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>Elaboración propia con datos de Nacional Financiera (1934-1964) y de la Comisión Nacional de los Salarios Mínimos (1964-2016).</t>
    </r>
  </si>
  <si>
    <t>Número de meses</t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</si>
  <si>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>Elaboración propia con datos de la Comisión Nacional de los Salarios Mínimos (1964-2016).</t>
    </r>
  </si>
  <si>
    <t>SM Fusión con observados y ponderados</t>
  </si>
  <si>
    <t>SM Fusión %</t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</si>
  <si>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>Elaboración propia con datos de Bortz (1985)</t>
    </r>
  </si>
  <si>
    <t>Salario semanal real medio industrial ajustado 1950=100</t>
  </si>
  <si>
    <t>Salario mínimo real nominal 1950=100</t>
  </si>
  <si>
    <t>Indice del salario mínimo real  1950=100</t>
  </si>
  <si>
    <t>Salario Mínimo Ponderado</t>
  </si>
  <si>
    <t>Salario Mínimo Ponderado (Ver renglón de 1964, abajo)</t>
  </si>
  <si>
    <t>IPC promedio, base 1950=100</t>
  </si>
  <si>
    <t>Indice del salario mínimo 1950=100</t>
  </si>
  <si>
    <t xml:space="preserve">Salario mínimo real  pesos 1950=100 </t>
  </si>
  <si>
    <t>IPC promedio %</t>
  </si>
  <si>
    <t>SM Urbano 1934-1964 pesos diarios</t>
  </si>
  <si>
    <t>SM general</t>
  </si>
  <si>
    <t>Salario semanal real manufacturero del DF</t>
  </si>
  <si>
    <t>Proceso de ponderación del salario mínimo</t>
  </si>
  <si>
    <t>Salario medio industrial; Fuente Bortz (1988)</t>
  </si>
  <si>
    <t>Salario semanal real manufacturero del DF t/c</t>
  </si>
  <si>
    <t>Salario mínimo real t/c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</si>
</sst>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#,##0.0"/>
    <numFmt numFmtId="166" formatCode="###\ ###\ ###.00"/>
    <numFmt numFmtId="167" formatCode="######\ ###\ ###.00"/>
  </numFmts>
  <fonts count="10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Arial"/>
      <family val="2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9">
    <xf numFmtId="0" fontId="0" fillId="0" borderId="0" xfId="0"/>
    <xf numFmtId="0" fontId="3" fillId="0" borderId="0" xfId="0" applyFont="1"/>
    <xf numFmtId="0" fontId="3" fillId="0" borderId="0" xfId="0" applyFont="1" applyFill="1"/>
    <xf numFmtId="0" fontId="7" fillId="0" borderId="0" xfId="1" applyFont="1" applyFill="1" applyAlignment="1">
      <alignment horizontal="center"/>
    </xf>
    <xf numFmtId="0" fontId="7" fillId="0" borderId="0" xfId="1" applyFont="1" applyFill="1" applyAlignment="1">
      <alignment horizontal="center" vertical="center"/>
    </xf>
    <xf numFmtId="166" fontId="4" fillId="0" borderId="0" xfId="1" applyNumberFormat="1" applyFont="1" applyFill="1" applyAlignment="1">
      <alignment horizontal="center"/>
    </xf>
    <xf numFmtId="167" fontId="4" fillId="0" borderId="0" xfId="1" applyNumberFormat="1" applyFont="1" applyFill="1" applyAlignment="1">
      <alignment horizontal="center"/>
    </xf>
    <xf numFmtId="166" fontId="4" fillId="0" borderId="0" xfId="1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2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/>
    <xf numFmtId="1" fontId="6" fillId="0" borderId="0" xfId="0" applyNumberFormat="1" applyFont="1" applyFill="1" applyBorder="1" applyAlignment="1">
      <alignment horizontal="center"/>
    </xf>
    <xf numFmtId="165" fontId="8" fillId="0" borderId="0" xfId="0" applyNumberFormat="1" applyFont="1" applyFill="1" applyAlignment="1">
      <alignment horizontal="center"/>
    </xf>
    <xf numFmtId="4" fontId="8" fillId="0" borderId="0" xfId="0" applyNumberFormat="1" applyFont="1" applyFill="1" applyAlignment="1">
      <alignment horizontal="center"/>
    </xf>
    <xf numFmtId="164" fontId="8" fillId="0" borderId="0" xfId="0" applyNumberFormat="1" applyFont="1" applyFill="1" applyAlignment="1">
      <alignment horizontal="center"/>
    </xf>
    <xf numFmtId="3" fontId="8" fillId="0" borderId="0" xfId="0" applyNumberFormat="1" applyFont="1" applyFill="1" applyAlignment="1">
      <alignment horizontal="center"/>
    </xf>
    <xf numFmtId="0" fontId="8" fillId="0" borderId="0" xfId="0" applyFont="1" applyFill="1"/>
    <xf numFmtId="0" fontId="8" fillId="0" borderId="0" xfId="0" applyFont="1" applyFill="1" applyBorder="1"/>
    <xf numFmtId="165" fontId="9" fillId="0" borderId="0" xfId="0" applyNumberFormat="1" applyFont="1" applyFill="1" applyAlignment="1">
      <alignment horizontal="center"/>
    </xf>
    <xf numFmtId="164" fontId="8" fillId="0" borderId="0" xfId="0" applyNumberFormat="1" applyFont="1"/>
    <xf numFmtId="165" fontId="8" fillId="0" borderId="6" xfId="0" applyNumberFormat="1" applyFont="1" applyFill="1" applyBorder="1" applyAlignment="1">
      <alignment horizontal="center"/>
    </xf>
    <xf numFmtId="2" fontId="8" fillId="0" borderId="0" xfId="0" applyNumberFormat="1" applyFont="1"/>
    <xf numFmtId="165" fontId="8" fillId="0" borderId="0" xfId="0" applyNumberFormat="1" applyFont="1"/>
    <xf numFmtId="2" fontId="3" fillId="0" borderId="0" xfId="0" applyNumberFormat="1" applyFont="1"/>
    <xf numFmtId="2" fontId="3" fillId="3" borderId="0" xfId="0" applyNumberFormat="1" applyFont="1" applyFill="1"/>
    <xf numFmtId="1" fontId="6" fillId="0" borderId="6" xfId="0" applyNumberFormat="1" applyFont="1" applyFill="1" applyBorder="1" applyAlignment="1">
      <alignment horizontal="center"/>
    </xf>
    <xf numFmtId="164" fontId="8" fillId="0" borderId="6" xfId="0" applyNumberFormat="1" applyFont="1" applyFill="1" applyBorder="1" applyAlignment="1">
      <alignment horizontal="center"/>
    </xf>
    <xf numFmtId="3" fontId="8" fillId="0" borderId="6" xfId="0" applyNumberFormat="1" applyFont="1" applyFill="1" applyBorder="1" applyAlignment="1">
      <alignment horizontal="center"/>
    </xf>
    <xf numFmtId="165" fontId="8" fillId="0" borderId="6" xfId="0" applyNumberFormat="1" applyFont="1" applyBorder="1"/>
    <xf numFmtId="164" fontId="8" fillId="0" borderId="6" xfId="0" applyNumberFormat="1" applyFont="1" applyBorder="1"/>
    <xf numFmtId="165" fontId="8" fillId="3" borderId="0" xfId="0" applyNumberFormat="1" applyFont="1" applyFill="1"/>
    <xf numFmtId="165" fontId="8" fillId="0" borderId="0" xfId="0" applyNumberFormat="1" applyFont="1" applyFill="1" applyAlignment="1">
      <alignment horizontal="right"/>
    </xf>
    <xf numFmtId="165" fontId="9" fillId="0" borderId="6" xfId="0" applyNumberFormat="1" applyFont="1" applyFill="1" applyBorder="1" applyAlignment="1">
      <alignment horizontal="center"/>
    </xf>
    <xf numFmtId="0" fontId="6" fillId="0" borderId="0" xfId="0" applyFont="1" applyFill="1" applyBorder="1"/>
    <xf numFmtId="0" fontId="8" fillId="3" borderId="6" xfId="0" applyFont="1" applyFill="1" applyBorder="1" applyAlignment="1">
      <alignment horizontal="left"/>
    </xf>
    <xf numFmtId="0" fontId="3" fillId="3" borderId="0" xfId="0" applyFont="1" applyFill="1"/>
    <xf numFmtId="0" fontId="8" fillId="2" borderId="0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 wrapText="1"/>
    </xf>
    <xf numFmtId="165" fontId="6" fillId="2" borderId="0" xfId="0" applyNumberFormat="1" applyFont="1" applyFill="1" applyBorder="1" applyAlignment="1">
      <alignment horizontal="center" vertical="center" wrapText="1"/>
    </xf>
    <xf numFmtId="165" fontId="6" fillId="2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left"/>
    </xf>
    <xf numFmtId="165" fontId="6" fillId="0" borderId="0" xfId="0" applyNumberFormat="1" applyFont="1" applyFill="1" applyBorder="1" applyAlignment="1">
      <alignment horizontal="center"/>
    </xf>
    <xf numFmtId="165" fontId="6" fillId="0" borderId="6" xfId="0" applyNumberFormat="1" applyFont="1" applyFill="1" applyBorder="1" applyAlignment="1">
      <alignment horizontal="center"/>
    </xf>
  </cellXfs>
  <cellStyles count="3">
    <cellStyle name="Normal" xfId="0" builtinId="0"/>
    <cellStyle name="Normal 2" xfId="2"/>
    <cellStyle name="Normal_5_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tabSelected="1" workbookViewId="0">
      <pane xSplit="1" ySplit="4" topLeftCell="B17" activePane="bottomRight" state="frozen"/>
      <selection activeCell="I12" sqref="I12"/>
      <selection pane="topRight" activeCell="I12" sqref="I12"/>
      <selection pane="bottomLeft" activeCell="I12" sqref="I12"/>
      <selection pane="bottomRight" activeCell="I24" sqref="I24"/>
    </sheetView>
  </sheetViews>
  <sheetFormatPr baseColWidth="10" defaultColWidth="10.85546875" defaultRowHeight="15.75" x14ac:dyDescent="0.25"/>
  <cols>
    <col min="1" max="1" width="13.85546875" style="19" customWidth="1"/>
    <col min="2" max="2" width="16.28515625" style="19" customWidth="1"/>
    <col min="3" max="3" width="10.85546875" style="19"/>
    <col min="4" max="4" width="13.85546875" style="18" customWidth="1"/>
    <col min="5" max="5" width="16.85546875" style="18" customWidth="1"/>
    <col min="6" max="6" width="10.85546875" style="18"/>
    <col min="7" max="7" width="19.5703125" style="18" customWidth="1"/>
    <col min="8" max="8" width="15.7109375" style="12" customWidth="1"/>
    <col min="9" max="9" width="17" style="12" customWidth="1"/>
    <col min="10" max="10" width="13.7109375" style="12" bestFit="1" customWidth="1"/>
    <col min="11" max="16384" width="10.85546875" style="12"/>
  </cols>
  <sheetData>
    <row r="1" spans="1:9" x14ac:dyDescent="0.25">
      <c r="A1" s="35"/>
      <c r="B1" s="36" t="s">
        <v>56</v>
      </c>
      <c r="C1" s="36"/>
      <c r="D1" s="36"/>
      <c r="E1" s="36"/>
      <c r="F1" s="36"/>
      <c r="G1" s="36"/>
      <c r="H1" s="36"/>
      <c r="I1" s="36"/>
    </row>
    <row r="2" spans="1:9" ht="15.75" customHeight="1" x14ac:dyDescent="0.25">
      <c r="A2" s="51" t="s">
        <v>35</v>
      </c>
      <c r="B2" s="41" t="s">
        <v>49</v>
      </c>
      <c r="C2" s="41" t="s">
        <v>52</v>
      </c>
      <c r="D2" s="54" t="s">
        <v>53</v>
      </c>
      <c r="E2" s="54" t="s">
        <v>41</v>
      </c>
      <c r="F2" s="54" t="s">
        <v>42</v>
      </c>
      <c r="G2" s="41" t="s">
        <v>50</v>
      </c>
      <c r="H2" s="41" t="s">
        <v>51</v>
      </c>
      <c r="I2" s="41" t="s">
        <v>46</v>
      </c>
    </row>
    <row r="3" spans="1:9" x14ac:dyDescent="0.25">
      <c r="A3" s="52"/>
      <c r="B3" s="42"/>
      <c r="C3" s="42"/>
      <c r="D3" s="55"/>
      <c r="E3" s="55"/>
      <c r="F3" s="55"/>
      <c r="G3" s="42"/>
      <c r="H3" s="42"/>
      <c r="I3" s="42"/>
    </row>
    <row r="4" spans="1:9" ht="16.5" thickBot="1" x14ac:dyDescent="0.3">
      <c r="A4" s="53"/>
      <c r="B4" s="43"/>
      <c r="C4" s="43"/>
      <c r="D4" s="56"/>
      <c r="E4" s="56"/>
      <c r="F4" s="56"/>
      <c r="G4" s="43"/>
      <c r="H4" s="43"/>
      <c r="I4" s="43"/>
    </row>
    <row r="5" spans="1:9" ht="16.5" thickTop="1" x14ac:dyDescent="0.25">
      <c r="A5" s="13">
        <v>1920</v>
      </c>
      <c r="B5" s="13"/>
      <c r="C5" s="13"/>
      <c r="D5" s="14" t="s">
        <v>37</v>
      </c>
      <c r="E5" s="14" t="s">
        <v>37</v>
      </c>
      <c r="F5" s="14" t="s">
        <v>37</v>
      </c>
      <c r="G5" s="14" t="s">
        <v>37</v>
      </c>
    </row>
    <row r="6" spans="1:9" x14ac:dyDescent="0.25">
      <c r="A6" s="13">
        <v>1921</v>
      </c>
      <c r="B6" s="13"/>
      <c r="C6" s="13"/>
      <c r="D6" s="14" t="s">
        <v>37</v>
      </c>
      <c r="E6" s="14" t="s">
        <v>37</v>
      </c>
      <c r="F6" s="14" t="s">
        <v>37</v>
      </c>
      <c r="G6" s="14" t="s">
        <v>37</v>
      </c>
    </row>
    <row r="7" spans="1:9" x14ac:dyDescent="0.25">
      <c r="A7" s="13">
        <v>1922</v>
      </c>
      <c r="B7" s="13"/>
      <c r="C7" s="13"/>
      <c r="D7" s="14" t="s">
        <v>37</v>
      </c>
      <c r="E7" s="14" t="s">
        <v>37</v>
      </c>
      <c r="F7" s="14" t="s">
        <v>37</v>
      </c>
      <c r="G7" s="14" t="s">
        <v>37</v>
      </c>
    </row>
    <row r="8" spans="1:9" x14ac:dyDescent="0.25">
      <c r="A8" s="13">
        <v>1923</v>
      </c>
      <c r="B8" s="13"/>
      <c r="C8" s="13"/>
      <c r="D8" s="14" t="s">
        <v>37</v>
      </c>
      <c r="E8" s="14" t="s">
        <v>37</v>
      </c>
      <c r="F8" s="14" t="s">
        <v>37</v>
      </c>
      <c r="G8" s="14" t="s">
        <v>37</v>
      </c>
    </row>
    <row r="9" spans="1:9" x14ac:dyDescent="0.25">
      <c r="A9" s="13">
        <v>1924</v>
      </c>
      <c r="B9" s="13"/>
      <c r="C9" s="13"/>
      <c r="D9" s="14" t="s">
        <v>37</v>
      </c>
      <c r="E9" s="14" t="s">
        <v>37</v>
      </c>
      <c r="F9" s="14" t="s">
        <v>37</v>
      </c>
      <c r="G9" s="14" t="s">
        <v>37</v>
      </c>
    </row>
    <row r="10" spans="1:9" x14ac:dyDescent="0.25">
      <c r="A10" s="13">
        <v>1925</v>
      </c>
      <c r="B10" s="13"/>
      <c r="C10" s="13"/>
      <c r="D10" s="14" t="s">
        <v>37</v>
      </c>
      <c r="E10" s="14" t="s">
        <v>37</v>
      </c>
      <c r="F10" s="14" t="s">
        <v>37</v>
      </c>
      <c r="G10" s="14" t="s">
        <v>37</v>
      </c>
    </row>
    <row r="11" spans="1:9" x14ac:dyDescent="0.25">
      <c r="A11" s="13">
        <v>1926</v>
      </c>
      <c r="B11" s="13"/>
      <c r="C11" s="13"/>
      <c r="D11" s="14" t="s">
        <v>37</v>
      </c>
      <c r="E11" s="14" t="s">
        <v>37</v>
      </c>
      <c r="F11" s="14" t="s">
        <v>37</v>
      </c>
      <c r="G11" s="14" t="s">
        <v>37</v>
      </c>
    </row>
    <row r="12" spans="1:9" x14ac:dyDescent="0.25">
      <c r="A12" s="13">
        <v>1927</v>
      </c>
      <c r="B12" s="13"/>
      <c r="C12" s="13"/>
      <c r="D12" s="14" t="s">
        <v>37</v>
      </c>
      <c r="E12" s="14" t="s">
        <v>37</v>
      </c>
      <c r="F12" s="14" t="s">
        <v>37</v>
      </c>
      <c r="G12" s="14" t="s">
        <v>37</v>
      </c>
    </row>
    <row r="13" spans="1:9" x14ac:dyDescent="0.25">
      <c r="A13" s="13">
        <v>1928</v>
      </c>
      <c r="B13" s="13"/>
      <c r="C13" s="13"/>
      <c r="D13" s="14" t="s">
        <v>37</v>
      </c>
      <c r="E13" s="14" t="s">
        <v>37</v>
      </c>
      <c r="F13" s="14" t="s">
        <v>37</v>
      </c>
      <c r="G13" s="14" t="s">
        <v>37</v>
      </c>
    </row>
    <row r="14" spans="1:9" x14ac:dyDescent="0.25">
      <c r="A14" s="13">
        <v>1929</v>
      </c>
      <c r="B14" s="13"/>
      <c r="C14" s="13"/>
      <c r="D14" s="14" t="s">
        <v>37</v>
      </c>
      <c r="E14" s="14" t="s">
        <v>37</v>
      </c>
      <c r="F14" s="14" t="s">
        <v>37</v>
      </c>
      <c r="G14" s="14" t="s">
        <v>37</v>
      </c>
    </row>
    <row r="15" spans="1:9" x14ac:dyDescent="0.25">
      <c r="A15" s="13">
        <v>1930</v>
      </c>
      <c r="B15" s="13"/>
      <c r="C15" s="13"/>
      <c r="D15" s="14" t="s">
        <v>37</v>
      </c>
      <c r="E15" s="14" t="s">
        <v>37</v>
      </c>
      <c r="F15" s="14" t="s">
        <v>37</v>
      </c>
      <c r="G15" s="14" t="s">
        <v>37</v>
      </c>
    </row>
    <row r="16" spans="1:9" x14ac:dyDescent="0.25">
      <c r="A16" s="13">
        <v>1931</v>
      </c>
      <c r="B16" s="13"/>
      <c r="C16" s="13"/>
      <c r="D16" s="14" t="s">
        <v>37</v>
      </c>
      <c r="E16" s="14" t="s">
        <v>37</v>
      </c>
      <c r="F16" s="14" t="s">
        <v>37</v>
      </c>
      <c r="G16" s="14" t="s">
        <v>37</v>
      </c>
    </row>
    <row r="17" spans="1:11" x14ac:dyDescent="0.25">
      <c r="A17" s="13">
        <v>1932</v>
      </c>
      <c r="B17" s="13"/>
      <c r="C17" s="13"/>
      <c r="D17" s="14" t="s">
        <v>37</v>
      </c>
      <c r="E17" s="14" t="s">
        <v>37</v>
      </c>
      <c r="F17" s="14" t="s">
        <v>37</v>
      </c>
      <c r="G17" s="14" t="s">
        <v>37</v>
      </c>
    </row>
    <row r="18" spans="1:11" x14ac:dyDescent="0.25">
      <c r="A18" s="13">
        <v>1933</v>
      </c>
      <c r="B18" s="13"/>
      <c r="C18" s="13"/>
      <c r="D18" s="14" t="s">
        <v>37</v>
      </c>
      <c r="E18" s="14" t="s">
        <v>37</v>
      </c>
      <c r="F18" s="14" t="s">
        <v>37</v>
      </c>
      <c r="G18" s="14" t="s">
        <v>37</v>
      </c>
    </row>
    <row r="19" spans="1:11" x14ac:dyDescent="0.25">
      <c r="A19" s="13">
        <v>1934</v>
      </c>
      <c r="B19" s="67">
        <v>24.103035810513234</v>
      </c>
      <c r="C19" s="16"/>
      <c r="D19" s="14">
        <v>1.1499999999999999</v>
      </c>
      <c r="E19" s="14">
        <f t="shared" ref="E19:E48" si="0">D19</f>
        <v>1.1499999999999999</v>
      </c>
      <c r="F19" s="16"/>
      <c r="G19" s="17">
        <f>(E19/$E$35)*100</f>
        <v>34.328358208955223</v>
      </c>
      <c r="H19" s="24">
        <f>(E19/B19)*100</f>
        <v>4.7711832195776527</v>
      </c>
      <c r="I19" s="21">
        <f t="shared" ref="I19:I50" si="1">(H19/H$35)*100</f>
        <v>142.42337968888523</v>
      </c>
      <c r="K19" s="21"/>
    </row>
    <row r="20" spans="1:11" x14ac:dyDescent="0.25">
      <c r="A20" s="13">
        <v>1935</v>
      </c>
      <c r="B20" s="67">
        <v>24.028833483715101</v>
      </c>
      <c r="C20" s="16">
        <f t="shared" ref="C20:C25" si="2">((B20/B19)-1)*100</f>
        <v>-0.30785469258510778</v>
      </c>
      <c r="D20" s="14">
        <v>1.1499999999999999</v>
      </c>
      <c r="E20" s="14">
        <f t="shared" si="0"/>
        <v>1.1499999999999999</v>
      </c>
      <c r="F20" s="16">
        <f>((E20/E19)-1)*100</f>
        <v>0</v>
      </c>
      <c r="G20" s="17">
        <f t="shared" ref="G20:G75" si="3">(E20/$E$35)*100</f>
        <v>34.328358208955223</v>
      </c>
      <c r="H20" s="24">
        <f t="shared" ref="H20:H75" si="4">(E20/B20)*100</f>
        <v>4.7859168893046</v>
      </c>
      <c r="I20" s="21">
        <f t="shared" si="1"/>
        <v>142.86319072551052</v>
      </c>
      <c r="K20" s="21"/>
    </row>
    <row r="21" spans="1:11" x14ac:dyDescent="0.25">
      <c r="A21" s="13">
        <v>1936</v>
      </c>
      <c r="B21" s="67">
        <v>25.540440883917054</v>
      </c>
      <c r="C21" s="16">
        <f t="shared" si="2"/>
        <v>6.290806423151607</v>
      </c>
      <c r="D21" s="14">
        <v>1.31</v>
      </c>
      <c r="E21" s="14">
        <f t="shared" si="0"/>
        <v>1.31</v>
      </c>
      <c r="F21" s="16">
        <f t="shared" ref="F21:F75" si="5">((E21/E20)-1)*100</f>
        <v>13.913043478260878</v>
      </c>
      <c r="G21" s="17">
        <f t="shared" si="3"/>
        <v>39.104477611940297</v>
      </c>
      <c r="H21" s="24">
        <f t="shared" si="4"/>
        <v>5.1291205424136344</v>
      </c>
      <c r="I21" s="21">
        <f t="shared" si="1"/>
        <v>153.10807589294438</v>
      </c>
      <c r="K21" s="21"/>
    </row>
    <row r="22" spans="1:11" x14ac:dyDescent="0.25">
      <c r="A22" s="13">
        <v>1937</v>
      </c>
      <c r="B22" s="67">
        <v>30.244868402918641</v>
      </c>
      <c r="C22" s="16">
        <f t="shared" si="2"/>
        <v>18.419523532829807</v>
      </c>
      <c r="D22" s="14">
        <v>1.31</v>
      </c>
      <c r="E22" s="14">
        <f t="shared" si="0"/>
        <v>1.31</v>
      </c>
      <c r="F22" s="16">
        <f t="shared" si="5"/>
        <v>0</v>
      </c>
      <c r="G22" s="17">
        <f t="shared" si="3"/>
        <v>39.104477611940297</v>
      </c>
      <c r="H22" s="24">
        <f t="shared" si="4"/>
        <v>4.331313274530844</v>
      </c>
      <c r="I22" s="21">
        <f t="shared" si="1"/>
        <v>129.29293356808495</v>
      </c>
      <c r="K22" s="21"/>
    </row>
    <row r="23" spans="1:11" x14ac:dyDescent="0.25">
      <c r="A23" s="13">
        <v>1938</v>
      </c>
      <c r="B23" s="67">
        <v>32.142327902470875</v>
      </c>
      <c r="C23" s="16">
        <f t="shared" si="2"/>
        <v>6.2736576475536099</v>
      </c>
      <c r="D23" s="14">
        <v>1.46</v>
      </c>
      <c r="E23" s="14">
        <f t="shared" si="0"/>
        <v>1.46</v>
      </c>
      <c r="F23" s="16">
        <f t="shared" si="5"/>
        <v>11.450381679389299</v>
      </c>
      <c r="G23" s="17">
        <f t="shared" si="3"/>
        <v>43.582089552238806</v>
      </c>
      <c r="H23" s="24">
        <f t="shared" si="4"/>
        <v>4.5422970123074551</v>
      </c>
      <c r="I23" s="21">
        <f t="shared" si="1"/>
        <v>135.5909555912674</v>
      </c>
      <c r="K23" s="21"/>
    </row>
    <row r="24" spans="1:11" x14ac:dyDescent="0.25">
      <c r="A24" s="13">
        <v>1939</v>
      </c>
      <c r="B24" s="67">
        <v>32.318293420306446</v>
      </c>
      <c r="C24" s="16">
        <f t="shared" si="2"/>
        <v>0.54745729173537594</v>
      </c>
      <c r="D24" s="14">
        <v>1.46</v>
      </c>
      <c r="E24" s="14">
        <f t="shared" si="0"/>
        <v>1.46</v>
      </c>
      <c r="F24" s="16">
        <f t="shared" si="5"/>
        <v>0</v>
      </c>
      <c r="G24" s="17">
        <f t="shared" si="3"/>
        <v>43.582089552238806</v>
      </c>
      <c r="H24" s="24">
        <f t="shared" si="4"/>
        <v>4.5175652718179826</v>
      </c>
      <c r="I24" s="21">
        <f t="shared" si="1"/>
        <v>134.85269468113387</v>
      </c>
      <c r="K24" s="21"/>
    </row>
    <row r="25" spans="1:11" x14ac:dyDescent="0.25">
      <c r="A25" s="13">
        <v>1940</v>
      </c>
      <c r="B25" s="67">
        <v>32.815304845333294</v>
      </c>
      <c r="C25" s="16">
        <f t="shared" si="2"/>
        <v>1.5378640776698926</v>
      </c>
      <c r="D25" s="14">
        <v>1.52</v>
      </c>
      <c r="E25" s="14">
        <f t="shared" si="0"/>
        <v>1.52</v>
      </c>
      <c r="F25" s="16">
        <f t="shared" si="5"/>
        <v>4.1095890410958846</v>
      </c>
      <c r="G25" s="17">
        <f t="shared" si="3"/>
        <v>45.373134328358205</v>
      </c>
      <c r="H25" s="24">
        <f t="shared" si="4"/>
        <v>4.6319850056677474</v>
      </c>
      <c r="I25" s="21">
        <f t="shared" si="1"/>
        <v>138.26820912441045</v>
      </c>
      <c r="K25" s="21"/>
    </row>
    <row r="26" spans="1:11" x14ac:dyDescent="0.25">
      <c r="A26" s="13">
        <v>1941</v>
      </c>
      <c r="B26" s="67">
        <v>34.9756101870693</v>
      </c>
      <c r="C26" s="16">
        <f t="shared" ref="C26:C75" si="6">((B26/B25)-1)*100</f>
        <v>6.5832249674902199</v>
      </c>
      <c r="D26" s="14">
        <v>1.52</v>
      </c>
      <c r="E26" s="14">
        <f t="shared" si="0"/>
        <v>1.52</v>
      </c>
      <c r="F26" s="16">
        <f t="shared" si="5"/>
        <v>0</v>
      </c>
      <c r="G26" s="17">
        <f t="shared" si="3"/>
        <v>45.373134328358205</v>
      </c>
      <c r="H26" s="24">
        <f t="shared" si="4"/>
        <v>4.3458855810382788</v>
      </c>
      <c r="I26" s="21">
        <f t="shared" si="1"/>
        <v>129.7279277921875</v>
      </c>
      <c r="K26" s="21"/>
    </row>
    <row r="27" spans="1:11" x14ac:dyDescent="0.25">
      <c r="A27" s="13">
        <v>1942</v>
      </c>
      <c r="B27" s="67">
        <v>38.600122482648622</v>
      </c>
      <c r="C27" s="16">
        <f t="shared" si="6"/>
        <v>10.362970870825094</v>
      </c>
      <c r="D27" s="14">
        <v>1.52</v>
      </c>
      <c r="E27" s="14">
        <f t="shared" si="0"/>
        <v>1.52</v>
      </c>
      <c r="F27" s="16">
        <f t="shared" si="5"/>
        <v>0</v>
      </c>
      <c r="G27" s="17">
        <f t="shared" si="3"/>
        <v>45.373134328358205</v>
      </c>
      <c r="H27" s="24">
        <f t="shared" si="4"/>
        <v>3.9378113390268763</v>
      </c>
      <c r="I27" s="21">
        <f t="shared" si="1"/>
        <v>117.5466071351307</v>
      </c>
      <c r="K27" s="21"/>
    </row>
    <row r="28" spans="1:11" x14ac:dyDescent="0.25">
      <c r="A28" s="13">
        <v>1943</v>
      </c>
      <c r="B28" s="67">
        <v>46.630590857916722</v>
      </c>
      <c r="C28" s="16">
        <f t="shared" si="6"/>
        <v>20.804256201202275</v>
      </c>
      <c r="D28" s="14">
        <v>1.52</v>
      </c>
      <c r="E28" s="14">
        <f t="shared" si="0"/>
        <v>1.52</v>
      </c>
      <c r="F28" s="16">
        <f t="shared" si="5"/>
        <v>0</v>
      </c>
      <c r="G28" s="17">
        <f t="shared" si="3"/>
        <v>45.373134328358205</v>
      </c>
      <c r="H28" s="24">
        <f t="shared" si="4"/>
        <v>3.2596627493557517</v>
      </c>
      <c r="I28" s="21">
        <f t="shared" si="1"/>
        <v>97.303365652410548</v>
      </c>
      <c r="K28" s="21"/>
    </row>
    <row r="29" spans="1:11" x14ac:dyDescent="0.25">
      <c r="A29" s="13">
        <v>1944</v>
      </c>
      <c r="B29" s="67">
        <v>57.128074592574727</v>
      </c>
      <c r="C29" s="16">
        <f t="shared" si="6"/>
        <v>22.512010981468823</v>
      </c>
      <c r="D29" s="14">
        <v>1.9</v>
      </c>
      <c r="E29" s="14">
        <f t="shared" si="0"/>
        <v>1.9</v>
      </c>
      <c r="F29" s="16">
        <f t="shared" si="5"/>
        <v>25</v>
      </c>
      <c r="G29" s="17">
        <f t="shared" si="3"/>
        <v>56.71641791044776</v>
      </c>
      <c r="H29" s="24">
        <f t="shared" si="4"/>
        <v>3.3258603822208181</v>
      </c>
      <c r="I29" s="21">
        <f t="shared" si="1"/>
        <v>99.279414394651326</v>
      </c>
      <c r="K29" s="21"/>
    </row>
    <row r="30" spans="1:11" x14ac:dyDescent="0.25">
      <c r="A30" s="13">
        <v>1945</v>
      </c>
      <c r="B30" s="67">
        <v>63.587654268728578</v>
      </c>
      <c r="C30" s="16">
        <f t="shared" si="6"/>
        <v>11.30718954248362</v>
      </c>
      <c r="D30" s="14">
        <v>1.9</v>
      </c>
      <c r="E30" s="14">
        <f t="shared" si="0"/>
        <v>1.9</v>
      </c>
      <c r="F30" s="16">
        <f t="shared" si="5"/>
        <v>0</v>
      </c>
      <c r="G30" s="17">
        <f t="shared" si="3"/>
        <v>56.71641791044776</v>
      </c>
      <c r="H30" s="24">
        <f t="shared" si="4"/>
        <v>2.9880014003510591</v>
      </c>
      <c r="I30" s="21">
        <f t="shared" si="1"/>
        <v>89.194071652270466</v>
      </c>
      <c r="K30" s="21"/>
    </row>
    <row r="31" spans="1:11" x14ac:dyDescent="0.25">
      <c r="A31" s="13">
        <v>1946</v>
      </c>
      <c r="B31" s="67">
        <v>73.189011343110877</v>
      </c>
      <c r="C31" s="16">
        <f t="shared" si="6"/>
        <v>15.099404412381512</v>
      </c>
      <c r="D31" s="14">
        <v>2.48</v>
      </c>
      <c r="E31" s="14">
        <f t="shared" si="0"/>
        <v>2.48</v>
      </c>
      <c r="F31" s="16">
        <f t="shared" si="5"/>
        <v>30.526315789473692</v>
      </c>
      <c r="G31" s="17">
        <f t="shared" si="3"/>
        <v>74.02985074626865</v>
      </c>
      <c r="H31" s="24">
        <f t="shared" si="4"/>
        <v>3.3884868158332311</v>
      </c>
      <c r="I31" s="21">
        <f t="shared" si="1"/>
        <v>101.14886017412634</v>
      </c>
      <c r="K31" s="21"/>
    </row>
    <row r="32" spans="1:11" x14ac:dyDescent="0.25">
      <c r="A32" s="13">
        <v>1947</v>
      </c>
      <c r="B32" s="67">
        <v>77.533625419268887</v>
      </c>
      <c r="C32" s="16">
        <f t="shared" si="6"/>
        <v>5.9361562568326143</v>
      </c>
      <c r="D32" s="14">
        <v>2.48</v>
      </c>
      <c r="E32" s="14">
        <f t="shared" si="0"/>
        <v>2.48</v>
      </c>
      <c r="F32" s="16">
        <f t="shared" si="5"/>
        <v>0</v>
      </c>
      <c r="G32" s="17">
        <f t="shared" si="3"/>
        <v>74.02985074626865</v>
      </c>
      <c r="H32" s="24">
        <f t="shared" si="4"/>
        <v>3.1986121977261015</v>
      </c>
      <c r="I32" s="21">
        <f t="shared" si="1"/>
        <v>95.480961126152337</v>
      </c>
      <c r="K32" s="21"/>
    </row>
    <row r="33" spans="1:11" x14ac:dyDescent="0.25">
      <c r="A33" s="13">
        <v>1948</v>
      </c>
      <c r="B33" s="67">
        <v>83.211761311313325</v>
      </c>
      <c r="C33" s="16">
        <f t="shared" si="6"/>
        <v>7.3234494857418175</v>
      </c>
      <c r="D33" s="14">
        <v>3.01</v>
      </c>
      <c r="E33" s="14">
        <f t="shared" si="0"/>
        <v>3.01</v>
      </c>
      <c r="F33" s="16">
        <f t="shared" si="5"/>
        <v>21.370967741935477</v>
      </c>
      <c r="G33" s="17">
        <f t="shared" si="3"/>
        <v>89.850746268656707</v>
      </c>
      <c r="H33" s="24">
        <f t="shared" si="4"/>
        <v>3.6172771163188511</v>
      </c>
      <c r="I33" s="21">
        <f t="shared" si="1"/>
        <v>107.97842138265233</v>
      </c>
      <c r="K33" s="21"/>
    </row>
    <row r="34" spans="1:11" x14ac:dyDescent="0.25">
      <c r="A34" s="13">
        <v>1949</v>
      </c>
      <c r="B34" s="67">
        <v>91.162218377628221</v>
      </c>
      <c r="C34" s="16">
        <f t="shared" si="6"/>
        <v>9.55448717948717</v>
      </c>
      <c r="D34" s="14">
        <v>3.01</v>
      </c>
      <c r="E34" s="14">
        <f t="shared" si="0"/>
        <v>3.01</v>
      </c>
      <c r="F34" s="16">
        <f t="shared" si="5"/>
        <v>0</v>
      </c>
      <c r="G34" s="17">
        <f t="shared" si="3"/>
        <v>89.850746268656707</v>
      </c>
      <c r="H34" s="24">
        <f t="shared" si="4"/>
        <v>3.3018064430282363</v>
      </c>
      <c r="I34" s="21">
        <f t="shared" si="1"/>
        <v>98.56138635905188</v>
      </c>
      <c r="K34" s="21"/>
    </row>
    <row r="35" spans="1:11" x14ac:dyDescent="0.25">
      <c r="A35" s="13">
        <v>1950</v>
      </c>
      <c r="B35" s="67">
        <v>100.00000000000006</v>
      </c>
      <c r="C35" s="16">
        <f t="shared" si="6"/>
        <v>9.6945662135627497</v>
      </c>
      <c r="D35" s="14">
        <v>3.35</v>
      </c>
      <c r="E35" s="14">
        <f t="shared" si="0"/>
        <v>3.35</v>
      </c>
      <c r="F35" s="16">
        <f t="shared" si="5"/>
        <v>11.295681063122931</v>
      </c>
      <c r="G35" s="17">
        <f>(E35/$E$35)*100</f>
        <v>100</v>
      </c>
      <c r="H35" s="24">
        <f t="shared" si="4"/>
        <v>3.3499999999999983</v>
      </c>
      <c r="I35" s="21">
        <f t="shared" si="1"/>
        <v>100</v>
      </c>
      <c r="K35" s="21"/>
    </row>
    <row r="36" spans="1:11" x14ac:dyDescent="0.25">
      <c r="A36" s="13">
        <v>1951</v>
      </c>
      <c r="B36" s="67">
        <v>124.39946077226945</v>
      </c>
      <c r="C36" s="16">
        <f t="shared" si="6"/>
        <v>24.399460772269379</v>
      </c>
      <c r="D36" s="14">
        <v>3.35</v>
      </c>
      <c r="E36" s="14">
        <f t="shared" si="0"/>
        <v>3.35</v>
      </c>
      <c r="F36" s="16">
        <f t="shared" si="5"/>
        <v>0</v>
      </c>
      <c r="G36" s="17">
        <f t="shared" si="3"/>
        <v>100</v>
      </c>
      <c r="H36" s="24">
        <f t="shared" si="4"/>
        <v>2.6929377178994707</v>
      </c>
      <c r="I36" s="21">
        <f t="shared" si="1"/>
        <v>80.386200534312607</v>
      </c>
      <c r="K36" s="21"/>
    </row>
    <row r="37" spans="1:11" x14ac:dyDescent="0.25">
      <c r="A37" s="13">
        <v>1952</v>
      </c>
      <c r="B37" s="67">
        <v>128.89744451309085</v>
      </c>
      <c r="C37" s="16">
        <f t="shared" si="6"/>
        <v>3.6157582298974589</v>
      </c>
      <c r="D37" s="14">
        <v>5.35</v>
      </c>
      <c r="E37" s="14">
        <f t="shared" si="0"/>
        <v>5.35</v>
      </c>
      <c r="F37" s="16">
        <f t="shared" si="5"/>
        <v>59.701492537313428</v>
      </c>
      <c r="G37" s="17">
        <f t="shared" si="3"/>
        <v>159.70149253731341</v>
      </c>
      <c r="H37" s="24">
        <f t="shared" si="4"/>
        <v>4.1505865536819488</v>
      </c>
      <c r="I37" s="21">
        <f t="shared" si="1"/>
        <v>123.89810608005824</v>
      </c>
      <c r="K37" s="21"/>
    </row>
    <row r="38" spans="1:11" x14ac:dyDescent="0.25">
      <c r="A38" s="13">
        <v>1953</v>
      </c>
      <c r="B38" s="67">
        <v>126.48330279189781</v>
      </c>
      <c r="C38" s="16">
        <f t="shared" si="6"/>
        <v>-1.8729166666666131</v>
      </c>
      <c r="D38" s="14">
        <v>5.35</v>
      </c>
      <c r="E38" s="14">
        <f t="shared" si="0"/>
        <v>5.35</v>
      </c>
      <c r="F38" s="16">
        <f t="shared" si="5"/>
        <v>0</v>
      </c>
      <c r="G38" s="17">
        <f t="shared" si="3"/>
        <v>159.70149253731341</v>
      </c>
      <c r="H38" s="24">
        <f t="shared" si="4"/>
        <v>4.2298073199450847</v>
      </c>
      <c r="I38" s="21">
        <f t="shared" si="1"/>
        <v>126.26290507298768</v>
      </c>
      <c r="K38" s="21"/>
    </row>
    <row r="39" spans="1:11" x14ac:dyDescent="0.25">
      <c r="A39" s="13">
        <v>1954</v>
      </c>
      <c r="B39" s="67">
        <v>138.0974996152128</v>
      </c>
      <c r="C39" s="16">
        <f t="shared" si="6"/>
        <v>9.1823952782319029</v>
      </c>
      <c r="D39" s="14">
        <v>6.34</v>
      </c>
      <c r="E39" s="14">
        <f t="shared" si="0"/>
        <v>6.34</v>
      </c>
      <c r="F39" s="16">
        <f t="shared" si="5"/>
        <v>18.504672897196262</v>
      </c>
      <c r="G39" s="17">
        <f t="shared" si="3"/>
        <v>189.25373134328359</v>
      </c>
      <c r="H39" s="24">
        <f t="shared" si="4"/>
        <v>4.5909592988036891</v>
      </c>
      <c r="I39" s="21">
        <f t="shared" si="1"/>
        <v>137.04356115831914</v>
      </c>
      <c r="K39" s="21"/>
    </row>
    <row r="40" spans="1:11" x14ac:dyDescent="0.25">
      <c r="A40" s="13">
        <v>1955</v>
      </c>
      <c r="B40" s="67">
        <v>157.18694523754928</v>
      </c>
      <c r="C40" s="16">
        <f t="shared" si="6"/>
        <v>13.823165282156635</v>
      </c>
      <c r="D40" s="14">
        <v>6.34</v>
      </c>
      <c r="E40" s="14">
        <f t="shared" si="0"/>
        <v>6.34</v>
      </c>
      <c r="F40" s="16">
        <f t="shared" si="5"/>
        <v>0</v>
      </c>
      <c r="G40" s="17">
        <f t="shared" si="3"/>
        <v>189.25373134328359</v>
      </c>
      <c r="H40" s="24">
        <f t="shared" si="4"/>
        <v>4.0334138375287178</v>
      </c>
      <c r="I40" s="21">
        <f t="shared" si="1"/>
        <v>120.4004130605588</v>
      </c>
      <c r="K40" s="21"/>
    </row>
    <row r="41" spans="1:11" x14ac:dyDescent="0.25">
      <c r="A41" s="13">
        <v>1956</v>
      </c>
      <c r="B41" s="67">
        <v>164.49742963313366</v>
      </c>
      <c r="C41" s="16">
        <f t="shared" si="6"/>
        <v>4.6508215962441257</v>
      </c>
      <c r="D41" s="14">
        <v>7.25</v>
      </c>
      <c r="E41" s="14">
        <f t="shared" si="0"/>
        <v>7.25</v>
      </c>
      <c r="F41" s="16">
        <f t="shared" si="5"/>
        <v>14.353312302839116</v>
      </c>
      <c r="G41" s="17">
        <f t="shared" si="3"/>
        <v>216.41791044776119</v>
      </c>
      <c r="H41" s="24">
        <f t="shared" si="4"/>
        <v>4.4073636993411585</v>
      </c>
      <c r="I41" s="21">
        <f t="shared" si="1"/>
        <v>131.56309550272121</v>
      </c>
      <c r="K41" s="21"/>
    </row>
    <row r="42" spans="1:11" x14ac:dyDescent="0.25">
      <c r="A42" s="13">
        <v>1957</v>
      </c>
      <c r="B42" s="67">
        <v>171.64648377392595</v>
      </c>
      <c r="C42" s="16">
        <f t="shared" si="6"/>
        <v>4.3459974765175824</v>
      </c>
      <c r="D42" s="14">
        <v>7.25</v>
      </c>
      <c r="E42" s="14">
        <f t="shared" si="0"/>
        <v>7.25</v>
      </c>
      <c r="F42" s="16">
        <f t="shared" si="5"/>
        <v>0</v>
      </c>
      <c r="G42" s="17">
        <f t="shared" si="3"/>
        <v>216.41791044776119</v>
      </c>
      <c r="H42" s="24">
        <f t="shared" si="4"/>
        <v>4.2237975638049834</v>
      </c>
      <c r="I42" s="21">
        <f t="shared" si="1"/>
        <v>126.08350936731301</v>
      </c>
      <c r="K42" s="21"/>
    </row>
    <row r="43" spans="1:11" x14ac:dyDescent="0.25">
      <c r="A43" s="13">
        <v>1958</v>
      </c>
      <c r="B43" s="67">
        <v>179.25676721412415</v>
      </c>
      <c r="C43" s="16">
        <f t="shared" si="6"/>
        <v>4.4336960902861433</v>
      </c>
      <c r="D43" s="14">
        <v>8.1300000000000008</v>
      </c>
      <c r="E43" s="14">
        <f t="shared" si="0"/>
        <v>8.1300000000000008</v>
      </c>
      <c r="F43" s="16">
        <f t="shared" si="5"/>
        <v>12.137931034482774</v>
      </c>
      <c r="G43" s="17">
        <f t="shared" si="3"/>
        <v>242.68656716417914</v>
      </c>
      <c r="H43" s="24">
        <f t="shared" si="4"/>
        <v>4.5353936291223125</v>
      </c>
      <c r="I43" s="21">
        <f t="shared" si="1"/>
        <v>135.3848844514124</v>
      </c>
      <c r="K43" s="21"/>
    </row>
    <row r="44" spans="1:11" x14ac:dyDescent="0.25">
      <c r="A44" s="13">
        <v>1959</v>
      </c>
      <c r="B44" s="67">
        <v>181.32076832896584</v>
      </c>
      <c r="C44" s="16">
        <f t="shared" si="6"/>
        <v>1.1514215875466638</v>
      </c>
      <c r="D44" s="14">
        <v>8.1300000000000008</v>
      </c>
      <c r="E44" s="14">
        <f t="shared" si="0"/>
        <v>8.1300000000000008</v>
      </c>
      <c r="F44" s="16">
        <f t="shared" si="5"/>
        <v>0</v>
      </c>
      <c r="G44" s="17">
        <f>(E44/$E$35)*100</f>
        <v>242.68656716417914</v>
      </c>
      <c r="H44" s="24">
        <f t="shared" si="4"/>
        <v>4.4837665728671192</v>
      </c>
      <c r="I44" s="21">
        <f t="shared" si="1"/>
        <v>133.84377829454095</v>
      </c>
      <c r="K44" s="21"/>
    </row>
    <row r="45" spans="1:11" x14ac:dyDescent="0.25">
      <c r="A45" s="13">
        <v>1960</v>
      </c>
      <c r="B45" s="67">
        <v>190.22249380750074</v>
      </c>
      <c r="C45" s="16">
        <f t="shared" si="6"/>
        <v>4.9093799682034867</v>
      </c>
      <c r="D45" s="14">
        <v>9.89</v>
      </c>
      <c r="E45" s="14">
        <f t="shared" si="0"/>
        <v>9.89</v>
      </c>
      <c r="F45" s="16">
        <f t="shared" si="5"/>
        <v>21.648216482164816</v>
      </c>
      <c r="G45" s="17">
        <f t="shared" si="3"/>
        <v>295.2238805970149</v>
      </c>
      <c r="H45" s="24">
        <f t="shared" si="4"/>
        <v>5.1991748199917796</v>
      </c>
      <c r="I45" s="21">
        <f t="shared" si="1"/>
        <v>155.19924835796363</v>
      </c>
      <c r="K45" s="21"/>
    </row>
    <row r="46" spans="1:11" x14ac:dyDescent="0.25">
      <c r="A46" s="13">
        <v>1961</v>
      </c>
      <c r="B46" s="67">
        <v>192.05588027263926</v>
      </c>
      <c r="C46" s="16">
        <f t="shared" si="6"/>
        <v>0.96381160210938788</v>
      </c>
      <c r="D46" s="14">
        <v>9.89</v>
      </c>
      <c r="E46" s="14">
        <f t="shared" si="0"/>
        <v>9.89</v>
      </c>
      <c r="F46" s="16">
        <f t="shared" si="5"/>
        <v>0</v>
      </c>
      <c r="G46" s="17">
        <f t="shared" si="3"/>
        <v>295.2238805970149</v>
      </c>
      <c r="H46" s="24">
        <f t="shared" si="4"/>
        <v>5.1495429277980582</v>
      </c>
      <c r="I46" s="21">
        <f t="shared" si="1"/>
        <v>153.71769933725554</v>
      </c>
      <c r="K46" s="21"/>
    </row>
    <row r="47" spans="1:11" x14ac:dyDescent="0.25">
      <c r="A47" s="13">
        <v>1962</v>
      </c>
      <c r="B47" s="67">
        <v>195.51510001818394</v>
      </c>
      <c r="C47" s="16">
        <f t="shared" si="6"/>
        <v>1.8011527377521874</v>
      </c>
      <c r="D47" s="14">
        <v>12.44</v>
      </c>
      <c r="E47" s="14">
        <f t="shared" si="0"/>
        <v>12.44</v>
      </c>
      <c r="F47" s="16">
        <f t="shared" si="5"/>
        <v>25.783619817997973</v>
      </c>
      <c r="G47" s="17">
        <f t="shared" si="3"/>
        <v>371.3432835820895</v>
      </c>
      <c r="H47" s="24">
        <f t="shared" si="4"/>
        <v>6.3626799151794478</v>
      </c>
      <c r="I47" s="21">
        <f t="shared" si="1"/>
        <v>189.93074373670004</v>
      </c>
      <c r="K47" s="21"/>
    </row>
    <row r="48" spans="1:11" x14ac:dyDescent="0.25">
      <c r="A48" s="13">
        <v>1963</v>
      </c>
      <c r="B48" s="67">
        <v>196.64511180172852</v>
      </c>
      <c r="C48" s="16">
        <f t="shared" si="6"/>
        <v>0.57796650153336682</v>
      </c>
      <c r="D48" s="14">
        <v>12.44</v>
      </c>
      <c r="E48" s="14">
        <f t="shared" si="0"/>
        <v>12.44</v>
      </c>
      <c r="F48" s="16">
        <f t="shared" si="5"/>
        <v>0</v>
      </c>
      <c r="G48" s="17">
        <f t="shared" si="3"/>
        <v>371.3432835820895</v>
      </c>
      <c r="H48" s="24">
        <f t="shared" si="4"/>
        <v>6.3261170776230058</v>
      </c>
      <c r="I48" s="21">
        <f t="shared" si="1"/>
        <v>188.83931574994057</v>
      </c>
      <c r="K48" s="21"/>
    </row>
    <row r="49" spans="1:11" x14ac:dyDescent="0.25">
      <c r="A49" s="13">
        <v>1964</v>
      </c>
      <c r="B49" s="67">
        <v>204.98183138849117</v>
      </c>
      <c r="C49" s="16">
        <f t="shared" si="6"/>
        <v>4.2394746100621772</v>
      </c>
      <c r="D49" s="14">
        <v>16</v>
      </c>
      <c r="E49" s="14">
        <f>'SMIN Pond'!H49</f>
        <v>17.79</v>
      </c>
      <c r="F49" s="16">
        <f t="shared" si="5"/>
        <v>43.0064308681672</v>
      </c>
      <c r="G49" s="17">
        <f t="shared" si="3"/>
        <v>531.04477611940297</v>
      </c>
      <c r="H49" s="24">
        <f t="shared" si="4"/>
        <v>8.6788179613263168</v>
      </c>
      <c r="I49" s="21">
        <f t="shared" si="1"/>
        <v>259.06919287541257</v>
      </c>
      <c r="K49" s="21"/>
    </row>
    <row r="50" spans="1:11" x14ac:dyDescent="0.25">
      <c r="A50" s="13">
        <v>1965</v>
      </c>
      <c r="B50" s="67">
        <v>208.72931944616448</v>
      </c>
      <c r="C50" s="16">
        <f t="shared" si="6"/>
        <v>1.828204983968007</v>
      </c>
      <c r="D50" s="14" t="s">
        <v>37</v>
      </c>
      <c r="E50" s="14">
        <f>'SMIN Pond'!H50</f>
        <v>17.79</v>
      </c>
      <c r="F50" s="16">
        <f t="shared" si="5"/>
        <v>0</v>
      </c>
      <c r="G50" s="17">
        <f t="shared" si="3"/>
        <v>531.04477611940297</v>
      </c>
      <c r="H50" s="24">
        <f t="shared" si="4"/>
        <v>8.5230000496352893</v>
      </c>
      <c r="I50" s="21">
        <f t="shared" si="1"/>
        <v>254.41791192941173</v>
      </c>
      <c r="K50" s="21"/>
    </row>
    <row r="51" spans="1:11" x14ac:dyDescent="0.25">
      <c r="A51" s="13">
        <v>1966</v>
      </c>
      <c r="B51" s="67">
        <v>211.4621030451448</v>
      </c>
      <c r="C51" s="16">
        <f t="shared" si="6"/>
        <v>1.3092475969506356</v>
      </c>
      <c r="D51" s="14" t="s">
        <v>37</v>
      </c>
      <c r="E51" s="14">
        <f>'SMIN Pond'!H51</f>
        <v>20.9</v>
      </c>
      <c r="F51" s="16">
        <f t="shared" si="5"/>
        <v>17.481731309724569</v>
      </c>
      <c r="G51" s="17">
        <f t="shared" si="3"/>
        <v>623.88059701492534</v>
      </c>
      <c r="H51" s="24">
        <f t="shared" si="4"/>
        <v>9.8835676459427262</v>
      </c>
      <c r="I51" s="21">
        <f t="shared" ref="I51:I75" si="7">(H51/H$35)*100</f>
        <v>295.03187002814121</v>
      </c>
      <c r="K51" s="21"/>
    </row>
    <row r="52" spans="1:11" x14ac:dyDescent="0.25">
      <c r="A52" s="13">
        <v>1967</v>
      </c>
      <c r="B52" s="67">
        <v>217.49267613487757</v>
      </c>
      <c r="C52" s="16">
        <f t="shared" si="6"/>
        <v>2.8518457931184571</v>
      </c>
      <c r="D52" s="14" t="s">
        <v>37</v>
      </c>
      <c r="E52" s="14">
        <f>'SMIN Pond'!H52</f>
        <v>20.9</v>
      </c>
      <c r="F52" s="16">
        <f t="shared" si="5"/>
        <v>0</v>
      </c>
      <c r="G52" s="17">
        <f>(E52/$E$35)*100</f>
        <v>623.88059701492534</v>
      </c>
      <c r="H52" s="24">
        <f t="shared" si="4"/>
        <v>9.6095189830847048</v>
      </c>
      <c r="I52" s="21">
        <f t="shared" si="7"/>
        <v>286.8513129279018</v>
      </c>
      <c r="K52" s="21"/>
    </row>
    <row r="53" spans="1:11" x14ac:dyDescent="0.25">
      <c r="A53" s="13">
        <v>1968</v>
      </c>
      <c r="B53" s="67">
        <v>221.70139349195688</v>
      </c>
      <c r="C53" s="16">
        <f t="shared" si="6"/>
        <v>1.9351076237938525</v>
      </c>
      <c r="D53" s="14" t="s">
        <v>37</v>
      </c>
      <c r="E53" s="14">
        <f>'SMIN Pond'!H53</f>
        <v>24.15</v>
      </c>
      <c r="F53" s="16">
        <f t="shared" si="5"/>
        <v>15.550239234449759</v>
      </c>
      <c r="G53" s="17">
        <f t="shared" si="3"/>
        <v>720.89552238805959</v>
      </c>
      <c r="H53" s="24">
        <f t="shared" si="4"/>
        <v>10.893030314162703</v>
      </c>
      <c r="I53" s="21">
        <f t="shared" si="7"/>
        <v>325.16508400485696</v>
      </c>
      <c r="K53" s="21"/>
    </row>
    <row r="54" spans="1:11" x14ac:dyDescent="0.25">
      <c r="A54" s="13">
        <v>1969</v>
      </c>
      <c r="B54" s="67">
        <v>227.30336331577891</v>
      </c>
      <c r="C54" s="16">
        <f t="shared" si="6"/>
        <v>2.526808575980044</v>
      </c>
      <c r="D54" s="14" t="s">
        <v>37</v>
      </c>
      <c r="E54" s="14">
        <f>'SMIN Pond'!H54</f>
        <v>24.15</v>
      </c>
      <c r="F54" s="16">
        <f t="shared" si="5"/>
        <v>0</v>
      </c>
      <c r="G54" s="17">
        <f t="shared" si="3"/>
        <v>720.89552238805959</v>
      </c>
      <c r="H54" s="24">
        <f t="shared" si="4"/>
        <v>10.624567823244153</v>
      </c>
      <c r="I54" s="21">
        <f t="shared" si="7"/>
        <v>317.15127830579576</v>
      </c>
      <c r="K54" s="21"/>
    </row>
    <row r="55" spans="1:11" x14ac:dyDescent="0.25">
      <c r="A55" s="13">
        <v>1970</v>
      </c>
      <c r="B55" s="67">
        <v>238.67625274463239</v>
      </c>
      <c r="C55" s="16">
        <f t="shared" si="6"/>
        <v>5.0033968978513643</v>
      </c>
      <c r="D55" s="14" t="s">
        <v>37</v>
      </c>
      <c r="E55" s="14">
        <f>'SMIN Pond'!H55</f>
        <v>27.93</v>
      </c>
      <c r="F55" s="16">
        <f t="shared" si="5"/>
        <v>15.652173913043477</v>
      </c>
      <c r="G55" s="17">
        <f t="shared" si="3"/>
        <v>833.73134328358208</v>
      </c>
      <c r="H55" s="24">
        <f t="shared" si="4"/>
        <v>11.702043952350479</v>
      </c>
      <c r="I55" s="21">
        <f t="shared" si="7"/>
        <v>349.31474484628313</v>
      </c>
      <c r="K55" s="21"/>
    </row>
    <row r="56" spans="1:11" x14ac:dyDescent="0.25">
      <c r="A56" s="13">
        <v>1971</v>
      </c>
      <c r="B56" s="67">
        <v>251.72950722203174</v>
      </c>
      <c r="C56" s="16">
        <f t="shared" si="6"/>
        <v>5.4690210388737226</v>
      </c>
      <c r="D56" s="14" t="s">
        <v>37</v>
      </c>
      <c r="E56" s="14">
        <f>'SMIN Pond'!H56</f>
        <v>27.93</v>
      </c>
      <c r="F56" s="16">
        <f t="shared" si="5"/>
        <v>0</v>
      </c>
      <c r="G56" s="17">
        <f t="shared" si="3"/>
        <v>833.73134328358208</v>
      </c>
      <c r="H56" s="24">
        <f t="shared" si="4"/>
        <v>11.095242789858974</v>
      </c>
      <c r="I56" s="21">
        <f t="shared" si="7"/>
        <v>331.20127730922326</v>
      </c>
      <c r="K56" s="21"/>
    </row>
    <row r="57" spans="1:11" x14ac:dyDescent="0.25">
      <c r="A57" s="13">
        <v>1972</v>
      </c>
      <c r="B57" s="67">
        <v>264.17422957606215</v>
      </c>
      <c r="C57" s="16">
        <f t="shared" si="6"/>
        <v>4.9436883627050676</v>
      </c>
      <c r="D57" s="14" t="s">
        <v>37</v>
      </c>
      <c r="E57" s="14">
        <f>'SMIN Pond'!H57</f>
        <v>33.229999999999997</v>
      </c>
      <c r="F57" s="16">
        <f t="shared" si="5"/>
        <v>18.976011457214458</v>
      </c>
      <c r="G57" s="17">
        <f t="shared" si="3"/>
        <v>991.94029850746256</v>
      </c>
      <c r="H57" s="24">
        <f t="shared" si="4"/>
        <v>12.578819687797093</v>
      </c>
      <c r="I57" s="21">
        <f t="shared" si="7"/>
        <v>375.48715485961492</v>
      </c>
      <c r="K57" s="21"/>
    </row>
    <row r="58" spans="1:11" x14ac:dyDescent="0.25">
      <c r="A58" s="13">
        <v>1973</v>
      </c>
      <c r="B58" s="67">
        <v>296.09161374737783</v>
      </c>
      <c r="C58" s="16">
        <f t="shared" si="6"/>
        <v>12.081944640298792</v>
      </c>
      <c r="D58" s="14" t="s">
        <v>37</v>
      </c>
      <c r="E58" s="14">
        <f>'SMIN Pond'!H58</f>
        <v>34.971249999999998</v>
      </c>
      <c r="F58" s="16">
        <f t="shared" si="5"/>
        <v>5.2399939813421614</v>
      </c>
      <c r="G58" s="17">
        <f t="shared" si="3"/>
        <v>1043.9179104477612</v>
      </c>
      <c r="H58" s="24">
        <f t="shared" si="4"/>
        <v>11.810955925903761</v>
      </c>
      <c r="I58" s="21">
        <f t="shared" si="7"/>
        <v>352.56584853444076</v>
      </c>
      <c r="K58" s="21"/>
    </row>
    <row r="59" spans="1:11" x14ac:dyDescent="0.25">
      <c r="A59" s="13">
        <v>1974</v>
      </c>
      <c r="B59" s="67">
        <v>366.51411797213922</v>
      </c>
      <c r="C59" s="16">
        <f t="shared" si="6"/>
        <v>23.784025266195187</v>
      </c>
      <c r="D59" s="14" t="s">
        <v>37</v>
      </c>
      <c r="E59" s="14">
        <f>'SMIN Pond'!H59</f>
        <v>47.369791666666664</v>
      </c>
      <c r="F59" s="16">
        <f t="shared" si="5"/>
        <v>35.453527302188718</v>
      </c>
      <c r="G59" s="17">
        <f t="shared" si="3"/>
        <v>1414.023631840796</v>
      </c>
      <c r="H59" s="24">
        <f t="shared" si="4"/>
        <v>12.924411187420482</v>
      </c>
      <c r="I59" s="21">
        <f t="shared" si="7"/>
        <v>385.80331902747724</v>
      </c>
      <c r="K59" s="21"/>
    </row>
    <row r="60" spans="1:11" x14ac:dyDescent="0.25">
      <c r="A60" s="13">
        <v>1975</v>
      </c>
      <c r="B60" s="67">
        <v>421.28791639725631</v>
      </c>
      <c r="C60" s="16">
        <f t="shared" si="6"/>
        <v>14.944526210387554</v>
      </c>
      <c r="D60" s="14" t="s">
        <v>37</v>
      </c>
      <c r="E60" s="14">
        <f>'SMIN Pond'!H60</f>
        <v>55.24</v>
      </c>
      <c r="F60" s="16">
        <f t="shared" si="5"/>
        <v>16.614403518416722</v>
      </c>
      <c r="G60" s="17">
        <f t="shared" si="3"/>
        <v>1648.955223880597</v>
      </c>
      <c r="H60" s="24">
        <f t="shared" si="4"/>
        <v>13.112172898856912</v>
      </c>
      <c r="I60" s="21">
        <f t="shared" si="7"/>
        <v>391.40814623453485</v>
      </c>
      <c r="K60" s="21"/>
    </row>
    <row r="61" spans="1:11" x14ac:dyDescent="0.25">
      <c r="A61" s="13">
        <v>1976</v>
      </c>
      <c r="B61" s="67">
        <v>487.95554828397576</v>
      </c>
      <c r="C61" s="16">
        <f t="shared" si="6"/>
        <v>15.824719696886525</v>
      </c>
      <c r="D61" s="14" t="s">
        <v>37</v>
      </c>
      <c r="E61" s="14">
        <f>'SMIN Pond'!H61</f>
        <v>71.13000000000001</v>
      </c>
      <c r="F61" s="16">
        <f t="shared" si="5"/>
        <v>28.765387400434484</v>
      </c>
      <c r="G61" s="17">
        <f t="shared" si="3"/>
        <v>2123.2835820895525</v>
      </c>
      <c r="H61" s="24">
        <f t="shared" si="4"/>
        <v>14.577147498403779</v>
      </c>
      <c r="I61" s="21">
        <f t="shared" si="7"/>
        <v>435.13873129563541</v>
      </c>
      <c r="K61" s="21"/>
    </row>
    <row r="62" spans="1:11" x14ac:dyDescent="0.25">
      <c r="A62" s="13">
        <v>1977</v>
      </c>
      <c r="B62" s="67">
        <v>629.77556600336015</v>
      </c>
      <c r="C62" s="16">
        <f t="shared" si="6"/>
        <v>29.064126479990215</v>
      </c>
      <c r="D62" s="14" t="s">
        <v>37</v>
      </c>
      <c r="E62" s="14">
        <f>'SMIN Pond'!H62</f>
        <v>91.2</v>
      </c>
      <c r="F62" s="16">
        <f t="shared" si="5"/>
        <v>28.215942640236168</v>
      </c>
      <c r="G62" s="17">
        <f t="shared" si="3"/>
        <v>2722.3880597014927</v>
      </c>
      <c r="H62" s="24">
        <f t="shared" si="4"/>
        <v>14.481349376376631</v>
      </c>
      <c r="I62" s="21">
        <f t="shared" si="7"/>
        <v>432.27908586198919</v>
      </c>
      <c r="K62" s="21"/>
    </row>
    <row r="63" spans="1:11" x14ac:dyDescent="0.25">
      <c r="A63" s="13">
        <v>1978</v>
      </c>
      <c r="B63" s="67">
        <v>739.71734670020339</v>
      </c>
      <c r="C63" s="16">
        <f t="shared" si="6"/>
        <v>17.457295365482107</v>
      </c>
      <c r="D63" s="14" t="s">
        <v>37</v>
      </c>
      <c r="E63" s="14">
        <f>'SMIN Pond'!H63</f>
        <v>103.49</v>
      </c>
      <c r="F63" s="16">
        <f t="shared" si="5"/>
        <v>13.475877192982445</v>
      </c>
      <c r="G63" s="17">
        <f t="shared" si="3"/>
        <v>3089.2537313432831</v>
      </c>
      <c r="H63" s="24">
        <f t="shared" si="4"/>
        <v>13.990478993315127</v>
      </c>
      <c r="I63" s="21">
        <f t="shared" si="7"/>
        <v>417.62623860642191</v>
      </c>
      <c r="K63" s="21"/>
    </row>
    <row r="64" spans="1:11" x14ac:dyDescent="0.25">
      <c r="A64" s="13">
        <v>1979</v>
      </c>
      <c r="B64" s="67">
        <v>874.28118173592111</v>
      </c>
      <c r="C64" s="16">
        <f t="shared" si="6"/>
        <v>18.191250433154238</v>
      </c>
      <c r="D64" s="14" t="s">
        <v>37</v>
      </c>
      <c r="E64" s="14">
        <f>'SMIN Pond'!H64</f>
        <v>119.78</v>
      </c>
      <c r="F64" s="16">
        <f t="shared" si="5"/>
        <v>15.740651270654183</v>
      </c>
      <c r="G64" s="17">
        <f t="shared" si="3"/>
        <v>3575.5223880597014</v>
      </c>
      <c r="H64" s="24">
        <f t="shared" si="4"/>
        <v>13.700397824207069</v>
      </c>
      <c r="I64" s="21">
        <f t="shared" si="7"/>
        <v>408.96709923006193</v>
      </c>
      <c r="K64" s="21"/>
    </row>
    <row r="65" spans="1:11" x14ac:dyDescent="0.25">
      <c r="A65" s="13">
        <v>1980</v>
      </c>
      <c r="B65" s="67">
        <v>1104.6686741725155</v>
      </c>
      <c r="C65" s="16">
        <f t="shared" si="6"/>
        <v>26.351647187367178</v>
      </c>
      <c r="D65" s="14" t="s">
        <v>37</v>
      </c>
      <c r="E65" s="14">
        <f>'SMIN Pond'!H65</f>
        <v>140.69</v>
      </c>
      <c r="F65" s="16">
        <f t="shared" si="5"/>
        <v>17.45700450826515</v>
      </c>
      <c r="G65" s="17">
        <f t="shared" si="3"/>
        <v>4199.7014925373132</v>
      </c>
      <c r="H65" s="24">
        <f t="shared" si="4"/>
        <v>12.735945473006915</v>
      </c>
      <c r="I65" s="21">
        <f t="shared" si="7"/>
        <v>380.17747680617674</v>
      </c>
      <c r="K65" s="21"/>
    </row>
    <row r="66" spans="1:11" x14ac:dyDescent="0.25">
      <c r="A66" s="13">
        <v>1981</v>
      </c>
      <c r="B66" s="67">
        <v>1413.2441823754752</v>
      </c>
      <c r="C66" s="16">
        <f t="shared" si="6"/>
        <v>27.933761083078366</v>
      </c>
      <c r="D66" s="14" t="s">
        <v>37</v>
      </c>
      <c r="E66" s="14">
        <f>'SMIN Pond'!H66</f>
        <v>183.05</v>
      </c>
      <c r="F66" s="16">
        <f t="shared" si="5"/>
        <v>30.108749733456541</v>
      </c>
      <c r="G66" s="17">
        <f t="shared" si="3"/>
        <v>5464.1791044776119</v>
      </c>
      <c r="H66" s="24">
        <f t="shared" si="4"/>
        <v>12.952467965749367</v>
      </c>
      <c r="I66" s="21">
        <f t="shared" si="7"/>
        <v>386.64083479848881</v>
      </c>
      <c r="K66" s="21"/>
    </row>
    <row r="67" spans="1:11" x14ac:dyDescent="0.25">
      <c r="A67" s="13">
        <v>1982</v>
      </c>
      <c r="B67" s="67">
        <v>2245.8347650221513</v>
      </c>
      <c r="C67" s="16">
        <f t="shared" si="6"/>
        <v>58.913427207406023</v>
      </c>
      <c r="D67" s="14" t="s">
        <v>37</v>
      </c>
      <c r="E67" s="14">
        <f>'SMIN Pond'!H67</f>
        <v>257.07166666666666</v>
      </c>
      <c r="F67" s="16">
        <f t="shared" si="5"/>
        <v>40.437949558408427</v>
      </c>
      <c r="G67" s="17">
        <f t="shared" si="3"/>
        <v>7673.7810945273623</v>
      </c>
      <c r="H67" s="24">
        <f t="shared" si="4"/>
        <v>11.446597526694315</v>
      </c>
      <c r="I67" s="21">
        <f t="shared" si="7"/>
        <v>341.6894784087857</v>
      </c>
      <c r="K67" s="21"/>
    </row>
    <row r="68" spans="1:11" x14ac:dyDescent="0.25">
      <c r="A68" s="13">
        <v>1983</v>
      </c>
      <c r="B68" s="67">
        <v>4533.7773353268212</v>
      </c>
      <c r="C68" s="16">
        <f t="shared" si="6"/>
        <v>101.87492891010189</v>
      </c>
      <c r="D68" s="14" t="s">
        <v>37</v>
      </c>
      <c r="E68" s="14">
        <f>'SMIN Pond'!H68</f>
        <v>431.08833333333325</v>
      </c>
      <c r="F68" s="16">
        <f t="shared" si="5"/>
        <v>67.691888772910261</v>
      </c>
      <c r="G68" s="17">
        <f>(E68/$E$35)*100</f>
        <v>12868.308457711442</v>
      </c>
      <c r="H68" s="24">
        <f t="shared" si="4"/>
        <v>9.5083702054427839</v>
      </c>
      <c r="I68" s="21">
        <f t="shared" si="7"/>
        <v>283.83194643112802</v>
      </c>
    </row>
    <row r="69" spans="1:11" x14ac:dyDescent="0.25">
      <c r="A69" s="13">
        <v>1984</v>
      </c>
      <c r="B69" s="67">
        <v>7501.0807303908141</v>
      </c>
      <c r="C69" s="16">
        <f t="shared" si="6"/>
        <v>65.448811787535476</v>
      </c>
      <c r="D69" s="14" t="s">
        <v>37</v>
      </c>
      <c r="E69" s="14">
        <f>'SMIN Pond'!H69</f>
        <v>625.74099999999999</v>
      </c>
      <c r="F69" s="16">
        <f t="shared" si="5"/>
        <v>45.153777454736677</v>
      </c>
      <c r="G69" s="17">
        <f t="shared" si="3"/>
        <v>18678.835820895521</v>
      </c>
      <c r="H69" s="24">
        <f t="shared" si="4"/>
        <v>8.3420112713198087</v>
      </c>
      <c r="I69" s="21">
        <f t="shared" si="7"/>
        <v>249.01526183044217</v>
      </c>
    </row>
    <row r="70" spans="1:11" x14ac:dyDescent="0.25">
      <c r="A70" s="13">
        <v>1985</v>
      </c>
      <c r="B70" s="67">
        <v>11832.838281028047</v>
      </c>
      <c r="C70" s="16">
        <f t="shared" si="6"/>
        <v>57.748445941756231</v>
      </c>
      <c r="D70" s="14" t="s">
        <v>37</v>
      </c>
      <c r="E70" s="14">
        <f>'SMIN Pond'!H70</f>
        <v>1035.88725</v>
      </c>
      <c r="F70" s="16">
        <f t="shared" si="5"/>
        <v>65.545689031084748</v>
      </c>
      <c r="G70" s="17">
        <f t="shared" si="3"/>
        <v>30922.007462686564</v>
      </c>
      <c r="H70" s="24">
        <f t="shared" si="4"/>
        <v>8.7543430020578388</v>
      </c>
      <c r="I70" s="21">
        <f t="shared" si="7"/>
        <v>261.32367170321919</v>
      </c>
    </row>
    <row r="71" spans="1:11" x14ac:dyDescent="0.25">
      <c r="A71" s="13">
        <v>1986</v>
      </c>
      <c r="B71" s="67">
        <v>22036.686267613553</v>
      </c>
      <c r="C71" s="16">
        <f t="shared" si="6"/>
        <v>86.233308900584319</v>
      </c>
      <c r="D71" s="14" t="s">
        <v>37</v>
      </c>
      <c r="E71" s="14">
        <f>'SMIN Pond'!H71</f>
        <v>1766.8992499999999</v>
      </c>
      <c r="F71" s="16">
        <f t="shared" si="5"/>
        <v>70.568683995290016</v>
      </c>
      <c r="G71" s="17">
        <f t="shared" si="3"/>
        <v>52743.261194029845</v>
      </c>
      <c r="H71" s="24">
        <f t="shared" si="4"/>
        <v>8.017989767348741</v>
      </c>
      <c r="I71" s="21">
        <f t="shared" si="7"/>
        <v>239.34297812981328</v>
      </c>
    </row>
    <row r="72" spans="1:11" x14ac:dyDescent="0.25">
      <c r="A72" s="13">
        <v>1987</v>
      </c>
      <c r="B72" s="67">
        <v>51087.076262993192</v>
      </c>
      <c r="C72" s="16">
        <f t="shared" si="6"/>
        <v>131.82739747070707</v>
      </c>
      <c r="D72" s="14" t="s">
        <v>37</v>
      </c>
      <c r="E72" s="14">
        <f>'SMIN Pond'!H72</f>
        <v>3846.2995833333334</v>
      </c>
      <c r="F72" s="16">
        <f t="shared" si="5"/>
        <v>117.68641213319513</v>
      </c>
      <c r="G72" s="17">
        <f t="shared" si="3"/>
        <v>114814.91293532337</v>
      </c>
      <c r="H72" s="24">
        <f t="shared" si="4"/>
        <v>7.528909197177021</v>
      </c>
      <c r="I72" s="21">
        <f t="shared" si="7"/>
        <v>224.74355812468733</v>
      </c>
    </row>
    <row r="73" spans="1:11" x14ac:dyDescent="0.25">
      <c r="A73" s="13">
        <v>1988</v>
      </c>
      <c r="B73" s="67">
        <v>109409.23115066218</v>
      </c>
      <c r="C73" s="16">
        <f t="shared" si="6"/>
        <v>114.1622483687069</v>
      </c>
      <c r="D73" s="14" t="s">
        <v>37</v>
      </c>
      <c r="E73" s="14">
        <f>'SMIN Pond'!H73</f>
        <v>7217.5483333333341</v>
      </c>
      <c r="F73" s="16">
        <f t="shared" si="5"/>
        <v>87.649146327763745</v>
      </c>
      <c r="G73" s="17">
        <f t="shared" si="3"/>
        <v>215449.20398009953</v>
      </c>
      <c r="H73" s="24">
        <f t="shared" si="4"/>
        <v>6.5968367179131304</v>
      </c>
      <c r="I73" s="21">
        <f t="shared" si="7"/>
        <v>196.92049904218308</v>
      </c>
    </row>
    <row r="74" spans="1:11" x14ac:dyDescent="0.25">
      <c r="A74" s="13">
        <v>1989</v>
      </c>
      <c r="B74" s="67">
        <v>131299.69716200753</v>
      </c>
      <c r="C74" s="16">
        <f t="shared" si="6"/>
        <v>20.007878477092177</v>
      </c>
      <c r="D74" s="14" t="s">
        <v>37</v>
      </c>
      <c r="E74" s="14">
        <f>'SMIN Pond'!H74</f>
        <v>8139.416666666667</v>
      </c>
      <c r="F74" s="16">
        <f t="shared" si="5"/>
        <v>12.772596604248566</v>
      </c>
      <c r="G74" s="17">
        <f t="shared" si="3"/>
        <v>242967.66169154231</v>
      </c>
      <c r="H74" s="24">
        <f t="shared" si="4"/>
        <v>6.1991130540260393</v>
      </c>
      <c r="I74" s="21">
        <f t="shared" si="7"/>
        <v>185.04815086644902</v>
      </c>
    </row>
    <row r="75" spans="1:11" x14ac:dyDescent="0.25">
      <c r="A75" s="13">
        <v>1990</v>
      </c>
      <c r="B75" s="68">
        <v>166293.26391825356</v>
      </c>
      <c r="C75" s="28">
        <f t="shared" si="6"/>
        <v>26.651673623487724</v>
      </c>
      <c r="D75" s="22" t="s">
        <v>37</v>
      </c>
      <c r="E75" s="22">
        <f>'SMIN Pond'!H75</f>
        <v>9344.8512499999997</v>
      </c>
      <c r="F75" s="16">
        <f t="shared" si="5"/>
        <v>14.809839976247275</v>
      </c>
      <c r="G75" s="29">
        <f t="shared" si="3"/>
        <v>278950.78358208953</v>
      </c>
      <c r="H75" s="30">
        <f t="shared" si="4"/>
        <v>5.6195007721982906</v>
      </c>
      <c r="I75" s="31">
        <f t="shared" si="7"/>
        <v>167.74629170741176</v>
      </c>
    </row>
    <row r="76" spans="1:11" ht="15" customHeight="1" x14ac:dyDescent="0.25">
      <c r="A76" s="44" t="s">
        <v>38</v>
      </c>
      <c r="B76" s="45"/>
      <c r="C76" s="45"/>
      <c r="D76" s="45"/>
      <c r="E76" s="46"/>
    </row>
    <row r="77" spans="1:11" ht="15" customHeight="1" x14ac:dyDescent="0.25">
      <c r="A77" s="47"/>
      <c r="B77" s="45"/>
      <c r="C77" s="45"/>
      <c r="D77" s="45"/>
      <c r="E77" s="46"/>
    </row>
    <row r="78" spans="1:11" x14ac:dyDescent="0.25">
      <c r="A78" s="48"/>
      <c r="B78" s="49"/>
      <c r="C78" s="49"/>
      <c r="D78" s="49"/>
      <c r="E78" s="50"/>
    </row>
  </sheetData>
  <mergeCells count="10">
    <mergeCell ref="H2:H4"/>
    <mergeCell ref="I2:I4"/>
    <mergeCell ref="A76:E78"/>
    <mergeCell ref="A2:A4"/>
    <mergeCell ref="D2:D4"/>
    <mergeCell ref="E2:E4"/>
    <mergeCell ref="G2:G4"/>
    <mergeCell ref="F2:F4"/>
    <mergeCell ref="B2:B4"/>
    <mergeCell ref="C2:C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5"/>
  <sheetViews>
    <sheetView workbookViewId="0">
      <selection activeCell="I12" sqref="I12"/>
    </sheetView>
  </sheetViews>
  <sheetFormatPr baseColWidth="10" defaultColWidth="10.85546875" defaultRowHeight="15" x14ac:dyDescent="0.25"/>
  <cols>
    <col min="1" max="1" width="20" style="1" bestFit="1" customWidth="1"/>
    <col min="2" max="2" width="10.85546875" style="1"/>
    <col min="3" max="3" width="11.28515625" style="1" customWidth="1"/>
    <col min="4" max="4" width="10.85546875" style="1" customWidth="1"/>
    <col min="5" max="5" width="15.85546875" style="1" bestFit="1" customWidth="1"/>
    <col min="6" max="6" width="9.140625" style="1" customWidth="1"/>
    <col min="7" max="7" width="10.85546875" style="1"/>
    <col min="8" max="8" width="16.7109375" style="1" customWidth="1"/>
    <col min="9" max="16384" width="10.85546875" style="1"/>
  </cols>
  <sheetData>
    <row r="1" spans="1:8" x14ac:dyDescent="0.25">
      <c r="B1" s="37" t="s">
        <v>56</v>
      </c>
      <c r="C1" s="37"/>
      <c r="D1" s="37"/>
      <c r="E1" s="37"/>
      <c r="F1" s="37"/>
      <c r="G1" s="37"/>
      <c r="H1" s="37"/>
    </row>
    <row r="2" spans="1:8" ht="15" customHeight="1" x14ac:dyDescent="0.25">
      <c r="A2" s="64" t="s">
        <v>36</v>
      </c>
      <c r="B2" s="60" t="s">
        <v>54</v>
      </c>
      <c r="C2" s="60" t="s">
        <v>39</v>
      </c>
      <c r="D2" s="64" t="s">
        <v>32</v>
      </c>
      <c r="E2" s="60" t="s">
        <v>33</v>
      </c>
      <c r="F2" s="60" t="s">
        <v>35</v>
      </c>
      <c r="G2" s="58" t="s">
        <v>48</v>
      </c>
      <c r="H2" s="58"/>
    </row>
    <row r="3" spans="1:8" ht="15.75" thickBot="1" x14ac:dyDescent="0.3">
      <c r="A3" s="65"/>
      <c r="B3" s="61"/>
      <c r="C3" s="61"/>
      <c r="D3" s="65"/>
      <c r="E3" s="61"/>
      <c r="F3" s="61"/>
      <c r="G3" s="59"/>
      <c r="H3" s="59"/>
    </row>
    <row r="4" spans="1:8" ht="15.75" thickTop="1" x14ac:dyDescent="0.25">
      <c r="A4" s="3" t="s">
        <v>0</v>
      </c>
      <c r="B4" s="5">
        <v>17.79</v>
      </c>
      <c r="C4" s="8" t="s">
        <v>37</v>
      </c>
      <c r="D4" s="8" t="s">
        <v>37</v>
      </c>
      <c r="E4" s="8" t="s">
        <v>37</v>
      </c>
      <c r="F4" s="8" t="s">
        <v>37</v>
      </c>
    </row>
    <row r="5" spans="1:8" x14ac:dyDescent="0.25">
      <c r="A5" s="3" t="s">
        <v>1</v>
      </c>
      <c r="B5" s="5">
        <v>20.9</v>
      </c>
      <c r="C5" s="8" t="s">
        <v>37</v>
      </c>
      <c r="D5" s="8" t="s">
        <v>37</v>
      </c>
      <c r="E5" s="8" t="s">
        <v>37</v>
      </c>
      <c r="F5" s="8" t="s">
        <v>37</v>
      </c>
    </row>
    <row r="6" spans="1:8" x14ac:dyDescent="0.25">
      <c r="A6" s="3" t="s">
        <v>2</v>
      </c>
      <c r="B6" s="5">
        <v>24.15</v>
      </c>
      <c r="C6" s="8" t="s">
        <v>37</v>
      </c>
      <c r="D6" s="8" t="s">
        <v>37</v>
      </c>
      <c r="E6" s="8" t="s">
        <v>37</v>
      </c>
      <c r="F6" s="8" t="s">
        <v>37</v>
      </c>
    </row>
    <row r="7" spans="1:8" x14ac:dyDescent="0.25">
      <c r="A7" s="3" t="s">
        <v>3</v>
      </c>
      <c r="B7" s="5">
        <v>27.93</v>
      </c>
      <c r="C7" s="8" t="s">
        <v>37</v>
      </c>
      <c r="D7" s="8" t="s">
        <v>37</v>
      </c>
      <c r="E7" s="8" t="s">
        <v>37</v>
      </c>
      <c r="F7" s="8" t="s">
        <v>37</v>
      </c>
    </row>
    <row r="8" spans="1:8" x14ac:dyDescent="0.25">
      <c r="A8" s="3">
        <v>1972</v>
      </c>
      <c r="B8" s="5">
        <v>33.229999999999997</v>
      </c>
      <c r="C8" s="8" t="s">
        <v>37</v>
      </c>
      <c r="D8" s="8" t="s">
        <v>37</v>
      </c>
      <c r="E8" s="8" t="s">
        <v>37</v>
      </c>
      <c r="F8" s="8" t="s">
        <v>37</v>
      </c>
    </row>
    <row r="9" spans="1:8" x14ac:dyDescent="0.25">
      <c r="A9" s="3" t="s">
        <v>4</v>
      </c>
      <c r="B9" s="5">
        <v>33.229999999999997</v>
      </c>
      <c r="C9" s="8">
        <v>8.5</v>
      </c>
      <c r="D9" s="9">
        <f>(C9*30)/360</f>
        <v>0.70833333333333337</v>
      </c>
      <c r="E9" s="8" t="s">
        <v>37</v>
      </c>
      <c r="F9" s="8" t="s">
        <v>37</v>
      </c>
    </row>
    <row r="10" spans="1:8" x14ac:dyDescent="0.25">
      <c r="A10" s="3" t="s">
        <v>5</v>
      </c>
      <c r="B10" s="5">
        <v>39.200000000000003</v>
      </c>
      <c r="C10" s="8">
        <v>3.5</v>
      </c>
      <c r="D10" s="9">
        <f>(C10*30)/360</f>
        <v>0.29166666666666669</v>
      </c>
      <c r="E10" s="9">
        <f>(D9*B9)+(D10*B10)</f>
        <v>34.971249999999998</v>
      </c>
      <c r="F10" s="8">
        <v>1973</v>
      </c>
    </row>
    <row r="11" spans="1:8" x14ac:dyDescent="0.25">
      <c r="A11" s="3" t="s">
        <v>6</v>
      </c>
      <c r="B11" s="5">
        <v>45.03</v>
      </c>
      <c r="C11" s="8">
        <v>9.25</v>
      </c>
      <c r="D11" s="9">
        <f t="shared" ref="D11:D15" si="0">(C11*30)/360</f>
        <v>0.77083333333333337</v>
      </c>
      <c r="E11" s="8" t="s">
        <v>37</v>
      </c>
      <c r="F11" s="8" t="s">
        <v>37</v>
      </c>
    </row>
    <row r="12" spans="1:8" x14ac:dyDescent="0.25">
      <c r="A12" s="3" t="s">
        <v>7</v>
      </c>
      <c r="B12" s="5">
        <v>55.24</v>
      </c>
      <c r="C12" s="8">
        <v>2.75</v>
      </c>
      <c r="D12" s="9">
        <f t="shared" si="0"/>
        <v>0.22916666666666666</v>
      </c>
      <c r="E12" s="9">
        <f>(D11*B11)+(D12*B12)</f>
        <v>47.369791666666664</v>
      </c>
      <c r="F12" s="8">
        <v>1974</v>
      </c>
    </row>
    <row r="13" spans="1:8" x14ac:dyDescent="0.25">
      <c r="A13" s="3">
        <v>1975</v>
      </c>
      <c r="B13" s="5">
        <v>55.24</v>
      </c>
      <c r="C13" s="8" t="s">
        <v>37</v>
      </c>
      <c r="D13" s="8" t="s">
        <v>37</v>
      </c>
      <c r="E13" s="9" t="s">
        <v>37</v>
      </c>
      <c r="F13" s="8" t="s">
        <v>37</v>
      </c>
    </row>
    <row r="14" spans="1:8" x14ac:dyDescent="0.25">
      <c r="A14" s="3" t="s">
        <v>8</v>
      </c>
      <c r="B14" s="5">
        <v>67.260000000000005</v>
      </c>
      <c r="C14" s="8">
        <v>9</v>
      </c>
      <c r="D14" s="9">
        <f t="shared" si="0"/>
        <v>0.75</v>
      </c>
      <c r="E14" s="9" t="s">
        <v>37</v>
      </c>
      <c r="F14" s="8" t="s">
        <v>37</v>
      </c>
    </row>
    <row r="15" spans="1:8" x14ac:dyDescent="0.25">
      <c r="A15" s="3" t="s">
        <v>9</v>
      </c>
      <c r="B15" s="5">
        <v>82.74</v>
      </c>
      <c r="C15" s="8">
        <v>3</v>
      </c>
      <c r="D15" s="9">
        <f t="shared" si="0"/>
        <v>0.25</v>
      </c>
      <c r="E15" s="9">
        <f>(D14*B14)+(D15*B15)</f>
        <v>71.13000000000001</v>
      </c>
      <c r="F15" s="8">
        <v>1976</v>
      </c>
    </row>
    <row r="16" spans="1:8" x14ac:dyDescent="0.25">
      <c r="A16" s="3">
        <v>1977</v>
      </c>
      <c r="B16" s="5">
        <v>91.2</v>
      </c>
      <c r="C16" s="8" t="s">
        <v>37</v>
      </c>
      <c r="D16" s="8" t="s">
        <v>37</v>
      </c>
      <c r="E16" s="8" t="s">
        <v>37</v>
      </c>
      <c r="F16" s="8" t="s">
        <v>37</v>
      </c>
    </row>
    <row r="17" spans="1:6" x14ac:dyDescent="0.25">
      <c r="A17" s="3">
        <v>1978</v>
      </c>
      <c r="B17" s="5">
        <v>103.49</v>
      </c>
      <c r="C17" s="8" t="s">
        <v>37</v>
      </c>
      <c r="D17" s="8" t="s">
        <v>37</v>
      </c>
      <c r="E17" s="8" t="s">
        <v>37</v>
      </c>
      <c r="F17" s="8" t="s">
        <v>37</v>
      </c>
    </row>
    <row r="18" spans="1:6" x14ac:dyDescent="0.25">
      <c r="A18" s="3">
        <v>1979</v>
      </c>
      <c r="B18" s="5">
        <v>119.78</v>
      </c>
      <c r="C18" s="8" t="s">
        <v>37</v>
      </c>
      <c r="D18" s="8" t="s">
        <v>37</v>
      </c>
      <c r="E18" s="8" t="s">
        <v>37</v>
      </c>
      <c r="F18" s="8" t="s">
        <v>37</v>
      </c>
    </row>
    <row r="19" spans="1:6" x14ac:dyDescent="0.25">
      <c r="A19" s="3">
        <v>1980</v>
      </c>
      <c r="B19" s="5">
        <v>140.69</v>
      </c>
      <c r="C19" s="8" t="s">
        <v>37</v>
      </c>
      <c r="D19" s="8" t="s">
        <v>37</v>
      </c>
      <c r="E19" s="8" t="s">
        <v>37</v>
      </c>
      <c r="F19" s="8" t="s">
        <v>37</v>
      </c>
    </row>
    <row r="20" spans="1:6" x14ac:dyDescent="0.25">
      <c r="A20" s="3">
        <v>1981</v>
      </c>
      <c r="B20" s="5">
        <v>183.05</v>
      </c>
      <c r="C20" s="8" t="s">
        <v>37</v>
      </c>
      <c r="D20" s="8" t="s">
        <v>37</v>
      </c>
      <c r="E20" s="8" t="s">
        <v>37</v>
      </c>
      <c r="F20" s="8" t="s">
        <v>37</v>
      </c>
    </row>
    <row r="21" spans="1:6" x14ac:dyDescent="0.25">
      <c r="A21" s="3" t="s">
        <v>10</v>
      </c>
      <c r="B21" s="5">
        <v>244.83</v>
      </c>
      <c r="C21" s="8">
        <v>10</v>
      </c>
      <c r="D21" s="9">
        <f t="shared" ref="D21:D41" si="1">(C21*30)/360</f>
        <v>0.83333333333333337</v>
      </c>
      <c r="E21" s="8" t="s">
        <v>37</v>
      </c>
      <c r="F21" s="8" t="s">
        <v>37</v>
      </c>
    </row>
    <row r="22" spans="1:6" x14ac:dyDescent="0.25">
      <c r="A22" s="3" t="s">
        <v>11</v>
      </c>
      <c r="B22" s="5">
        <v>318.27999999999997</v>
      </c>
      <c r="C22" s="8">
        <v>2</v>
      </c>
      <c r="D22" s="9">
        <f t="shared" si="1"/>
        <v>0.16666666666666666</v>
      </c>
      <c r="E22" s="10">
        <f>(D21*B21)+(D22*B22)</f>
        <v>257.07166666666666</v>
      </c>
      <c r="F22" s="8">
        <v>1982</v>
      </c>
    </row>
    <row r="23" spans="1:6" x14ac:dyDescent="0.25">
      <c r="A23" s="3" t="s">
        <v>12</v>
      </c>
      <c r="B23" s="5">
        <v>398.09</v>
      </c>
      <c r="C23" s="8">
        <v>5.5</v>
      </c>
      <c r="D23" s="9">
        <f t="shared" si="1"/>
        <v>0.45833333333333331</v>
      </c>
      <c r="E23" s="8" t="s">
        <v>37</v>
      </c>
      <c r="F23" s="8" t="s">
        <v>37</v>
      </c>
    </row>
    <row r="24" spans="1:6" x14ac:dyDescent="0.25">
      <c r="A24" s="3" t="s">
        <v>13</v>
      </c>
      <c r="B24" s="5">
        <v>459.01</v>
      </c>
      <c r="C24" s="8">
        <v>6.5</v>
      </c>
      <c r="D24" s="9">
        <f t="shared" si="1"/>
        <v>0.54166666666666663</v>
      </c>
      <c r="E24" s="10">
        <f>(D23*B23)+(D24*B24)</f>
        <v>431.08833333333325</v>
      </c>
      <c r="F24" s="8">
        <v>1983</v>
      </c>
    </row>
    <row r="25" spans="1:6" x14ac:dyDescent="0.25">
      <c r="A25" s="3" t="s">
        <v>14</v>
      </c>
      <c r="B25" s="5">
        <v>598.66</v>
      </c>
      <c r="C25" s="8">
        <v>9.3000000000000007</v>
      </c>
      <c r="D25" s="9">
        <f t="shared" si="1"/>
        <v>0.77500000000000002</v>
      </c>
      <c r="E25" s="8" t="s">
        <v>37</v>
      </c>
      <c r="F25" s="8" t="s">
        <v>37</v>
      </c>
    </row>
    <row r="26" spans="1:6" x14ac:dyDescent="0.25">
      <c r="A26" s="3" t="s">
        <v>15</v>
      </c>
      <c r="B26" s="5">
        <v>719.02</v>
      </c>
      <c r="C26" s="8">
        <v>2.7</v>
      </c>
      <c r="D26" s="9">
        <f t="shared" si="1"/>
        <v>0.22500000000000001</v>
      </c>
      <c r="E26" s="10">
        <f>(D25*B25)+(D26*B26)</f>
        <v>625.74099999999999</v>
      </c>
      <c r="F26" s="8">
        <v>1984</v>
      </c>
    </row>
    <row r="27" spans="1:6" x14ac:dyDescent="0.25">
      <c r="A27" s="3" t="s">
        <v>16</v>
      </c>
      <c r="B27" s="5">
        <v>938.81</v>
      </c>
      <c r="C27" s="8">
        <v>5.0999999999999996</v>
      </c>
      <c r="D27" s="9">
        <f t="shared" si="1"/>
        <v>0.42499999999999999</v>
      </c>
      <c r="E27" s="8" t="s">
        <v>37</v>
      </c>
      <c r="F27" s="8" t="s">
        <v>37</v>
      </c>
    </row>
    <row r="28" spans="1:6" x14ac:dyDescent="0.25">
      <c r="A28" s="3" t="s">
        <v>17</v>
      </c>
      <c r="B28" s="5">
        <v>1107.6400000000001</v>
      </c>
      <c r="C28" s="8">
        <v>6.9</v>
      </c>
      <c r="D28" s="9">
        <f t="shared" si="1"/>
        <v>0.57499999999999996</v>
      </c>
      <c r="E28" s="10">
        <f>(D27*B27)+(D28*B28)</f>
        <v>1035.88725</v>
      </c>
      <c r="F28" s="8">
        <v>1985</v>
      </c>
    </row>
    <row r="29" spans="1:6" x14ac:dyDescent="0.25">
      <c r="A29" s="3" t="s">
        <v>18</v>
      </c>
      <c r="B29" s="5">
        <v>1474.5</v>
      </c>
      <c r="C29" s="10">
        <v>5</v>
      </c>
      <c r="D29" s="9">
        <f t="shared" si="1"/>
        <v>0.41666666666666669</v>
      </c>
      <c r="E29" s="8" t="s">
        <v>37</v>
      </c>
      <c r="F29" s="8" t="s">
        <v>37</v>
      </c>
    </row>
    <row r="30" spans="1:6" x14ac:dyDescent="0.25">
      <c r="A30" s="3" t="s">
        <v>19</v>
      </c>
      <c r="B30" s="5">
        <v>1844.6</v>
      </c>
      <c r="C30" s="8">
        <v>4.7</v>
      </c>
      <c r="D30" s="9">
        <f t="shared" si="1"/>
        <v>0.39166666666666666</v>
      </c>
      <c r="E30" s="8" t="s">
        <v>37</v>
      </c>
      <c r="F30" s="8" t="s">
        <v>37</v>
      </c>
    </row>
    <row r="31" spans="1:6" x14ac:dyDescent="0.25">
      <c r="A31" s="3" t="s">
        <v>20</v>
      </c>
      <c r="B31" s="5">
        <v>2243.77</v>
      </c>
      <c r="C31" s="8">
        <v>2.2999999999999998</v>
      </c>
      <c r="D31" s="9">
        <f t="shared" si="1"/>
        <v>0.19166666666666668</v>
      </c>
      <c r="E31" s="10">
        <f>(D29*B29)+(D30*B30)+(D31*B31)</f>
        <v>1766.8992499999999</v>
      </c>
      <c r="F31" s="8">
        <v>1986</v>
      </c>
    </row>
    <row r="32" spans="1:6" x14ac:dyDescent="0.25">
      <c r="A32" s="3" t="s">
        <v>21</v>
      </c>
      <c r="B32" s="5">
        <v>2760.83</v>
      </c>
      <c r="C32" s="10">
        <v>3</v>
      </c>
      <c r="D32" s="9">
        <f t="shared" si="1"/>
        <v>0.25</v>
      </c>
      <c r="E32" s="8" t="s">
        <v>37</v>
      </c>
      <c r="F32" s="8" t="s">
        <v>37</v>
      </c>
    </row>
    <row r="33" spans="1:13" x14ac:dyDescent="0.25">
      <c r="A33" s="3" t="s">
        <v>22</v>
      </c>
      <c r="B33" s="5">
        <v>3314.79</v>
      </c>
      <c r="C33" s="10">
        <v>3</v>
      </c>
      <c r="D33" s="9">
        <f t="shared" si="1"/>
        <v>0.25</v>
      </c>
      <c r="E33" s="8" t="s">
        <v>37</v>
      </c>
      <c r="F33" s="8" t="s">
        <v>37</v>
      </c>
    </row>
    <row r="34" spans="1:13" x14ac:dyDescent="0.25">
      <c r="A34" s="3" t="s">
        <v>23</v>
      </c>
      <c r="B34" s="5">
        <v>4080.08</v>
      </c>
      <c r="C34" s="10">
        <v>3</v>
      </c>
      <c r="D34" s="9">
        <f t="shared" si="1"/>
        <v>0.25</v>
      </c>
      <c r="E34" s="8" t="s">
        <v>37</v>
      </c>
      <c r="F34" s="8" t="s">
        <v>37</v>
      </c>
    </row>
    <row r="35" spans="1:13" x14ac:dyDescent="0.25">
      <c r="A35" s="3" t="s">
        <v>24</v>
      </c>
      <c r="B35" s="5">
        <v>5101.95</v>
      </c>
      <c r="C35" s="8">
        <v>2.5</v>
      </c>
      <c r="D35" s="9">
        <f t="shared" si="1"/>
        <v>0.20833333333333334</v>
      </c>
      <c r="E35" s="8" t="s">
        <v>37</v>
      </c>
      <c r="F35" s="8" t="s">
        <v>37</v>
      </c>
    </row>
    <row r="36" spans="1:13" x14ac:dyDescent="0.25">
      <c r="A36" s="3" t="s">
        <v>25</v>
      </c>
      <c r="B36" s="5">
        <v>5867.24</v>
      </c>
      <c r="C36" s="8">
        <v>0.5</v>
      </c>
      <c r="D36" s="9">
        <f t="shared" si="1"/>
        <v>4.1666666666666664E-2</v>
      </c>
      <c r="E36" s="10">
        <f>(D32*B32)+(D33*B33)+(D34*B34)+(D35*B35)+(D36*B36)</f>
        <v>3846.2995833333334</v>
      </c>
      <c r="F36" s="8">
        <v>1987</v>
      </c>
    </row>
    <row r="37" spans="1:13" x14ac:dyDescent="0.25">
      <c r="A37" s="3" t="s">
        <v>26</v>
      </c>
      <c r="B37" s="5">
        <v>7040.69</v>
      </c>
      <c r="C37" s="8">
        <v>2</v>
      </c>
      <c r="D37" s="9">
        <f t="shared" si="1"/>
        <v>0.16666666666666666</v>
      </c>
      <c r="E37" s="8" t="s">
        <v>37</v>
      </c>
      <c r="F37" s="8" t="s">
        <v>37</v>
      </c>
    </row>
    <row r="38" spans="1:13" x14ac:dyDescent="0.25">
      <c r="A38" s="3" t="s">
        <v>27</v>
      </c>
      <c r="B38" s="5">
        <v>7252.92</v>
      </c>
      <c r="C38" s="8">
        <v>10</v>
      </c>
      <c r="D38" s="9">
        <f t="shared" si="1"/>
        <v>0.83333333333333337</v>
      </c>
      <c r="E38" s="10">
        <f>(D37*B37)+(D38*B38)</f>
        <v>7217.5483333333341</v>
      </c>
      <c r="F38" s="8">
        <v>1988</v>
      </c>
    </row>
    <row r="39" spans="1:13" x14ac:dyDescent="0.25">
      <c r="A39" s="4" t="s">
        <v>34</v>
      </c>
      <c r="B39" s="6">
        <v>7834</v>
      </c>
      <c r="C39" s="8">
        <v>6</v>
      </c>
      <c r="D39" s="9">
        <f>(C39*30)/360</f>
        <v>0.5</v>
      </c>
      <c r="E39" s="10"/>
      <c r="F39" s="8"/>
    </row>
    <row r="40" spans="1:13" x14ac:dyDescent="0.25">
      <c r="A40" s="4" t="s">
        <v>28</v>
      </c>
      <c r="B40" s="7">
        <v>8306</v>
      </c>
      <c r="C40" s="8">
        <v>5</v>
      </c>
      <c r="D40" s="9">
        <f t="shared" si="1"/>
        <v>0.41666666666666669</v>
      </c>
      <c r="E40" s="8"/>
      <c r="F40" s="8"/>
      <c r="G40" s="2"/>
      <c r="H40" s="2"/>
      <c r="I40" s="2"/>
      <c r="J40" s="2"/>
      <c r="K40" s="2"/>
      <c r="L40" s="2"/>
      <c r="M40" s="2"/>
    </row>
    <row r="41" spans="1:13" x14ac:dyDescent="0.25">
      <c r="A41" s="4" t="s">
        <v>29</v>
      </c>
      <c r="B41" s="7">
        <v>9139</v>
      </c>
      <c r="C41" s="8">
        <v>1</v>
      </c>
      <c r="D41" s="9">
        <f t="shared" si="1"/>
        <v>8.3333333333333329E-2</v>
      </c>
      <c r="E41" s="10">
        <f>(D39*B39)+(D40*B40)+(D41*B41)</f>
        <v>8139.416666666667</v>
      </c>
      <c r="F41" s="8">
        <v>1989</v>
      </c>
      <c r="G41" s="2"/>
      <c r="H41" s="2"/>
      <c r="I41" s="2"/>
      <c r="J41" s="2"/>
      <c r="K41" s="2"/>
      <c r="L41" s="2"/>
      <c r="M41" s="2"/>
    </row>
    <row r="42" spans="1:13" x14ac:dyDescent="0.25">
      <c r="A42" s="4" t="s">
        <v>30</v>
      </c>
      <c r="B42" s="7">
        <v>9138.89</v>
      </c>
      <c r="C42" s="8">
        <v>10.5</v>
      </c>
      <c r="D42" s="9">
        <f t="shared" ref="D42:D43" si="2">(C42*30)/360</f>
        <v>0.875</v>
      </c>
      <c r="E42" s="8" t="s">
        <v>37</v>
      </c>
      <c r="F42" s="8" t="s">
        <v>37</v>
      </c>
    </row>
    <row r="43" spans="1:13" x14ac:dyDescent="0.25">
      <c r="A43" s="4" t="s">
        <v>31</v>
      </c>
      <c r="B43" s="7">
        <v>10786.58</v>
      </c>
      <c r="C43" s="8">
        <v>1.5</v>
      </c>
      <c r="D43" s="9">
        <f t="shared" si="2"/>
        <v>0.125</v>
      </c>
      <c r="E43" s="10">
        <f>(D42*B42)+(D43*B43)</f>
        <v>9344.8512499999997</v>
      </c>
      <c r="F43" s="8">
        <v>1990</v>
      </c>
    </row>
    <row r="44" spans="1:13" ht="14.1" customHeight="1" x14ac:dyDescent="0.25">
      <c r="A44" s="44" t="s">
        <v>40</v>
      </c>
      <c r="B44" s="62"/>
      <c r="C44" s="62"/>
      <c r="D44" s="63"/>
    </row>
    <row r="45" spans="1:13" ht="14.1" customHeight="1" x14ac:dyDescent="0.25">
      <c r="A45" s="48"/>
      <c r="B45" s="49"/>
      <c r="C45" s="49"/>
      <c r="D45" s="50"/>
    </row>
    <row r="46" spans="1:13" ht="14.1" customHeight="1" x14ac:dyDescent="0.25">
      <c r="A46" s="11"/>
      <c r="B46" s="11"/>
      <c r="C46" s="11"/>
      <c r="D46" s="11"/>
    </row>
    <row r="47" spans="1:13" ht="14.1" customHeight="1" x14ac:dyDescent="0.25">
      <c r="A47" s="11"/>
      <c r="B47" s="11"/>
      <c r="C47" s="11"/>
      <c r="D47" s="11"/>
    </row>
    <row r="48" spans="1:13" x14ac:dyDescent="0.25">
      <c r="G48" s="57" t="s">
        <v>47</v>
      </c>
      <c r="H48" s="57"/>
    </row>
    <row r="49" spans="7:8" x14ac:dyDescent="0.25">
      <c r="G49" s="1">
        <v>1964</v>
      </c>
      <c r="H49" s="26">
        <f>B4</f>
        <v>17.79</v>
      </c>
    </row>
    <row r="50" spans="7:8" x14ac:dyDescent="0.25">
      <c r="G50" s="1">
        <v>1965</v>
      </c>
      <c r="H50" s="26">
        <f>B4</f>
        <v>17.79</v>
      </c>
    </row>
    <row r="51" spans="7:8" x14ac:dyDescent="0.25">
      <c r="G51" s="1">
        <v>1966</v>
      </c>
      <c r="H51" s="26">
        <f>B5</f>
        <v>20.9</v>
      </c>
    </row>
    <row r="52" spans="7:8" x14ac:dyDescent="0.25">
      <c r="G52" s="1">
        <v>1967</v>
      </c>
      <c r="H52" s="26">
        <f>B5</f>
        <v>20.9</v>
      </c>
    </row>
    <row r="53" spans="7:8" x14ac:dyDescent="0.25">
      <c r="G53" s="1">
        <v>1968</v>
      </c>
      <c r="H53" s="26">
        <f>B6</f>
        <v>24.15</v>
      </c>
    </row>
    <row r="54" spans="7:8" x14ac:dyDescent="0.25">
      <c r="G54" s="1">
        <v>1969</v>
      </c>
      <c r="H54" s="26">
        <f>B6</f>
        <v>24.15</v>
      </c>
    </row>
    <row r="55" spans="7:8" x14ac:dyDescent="0.25">
      <c r="G55" s="1">
        <v>1970</v>
      </c>
      <c r="H55" s="26">
        <f>B7</f>
        <v>27.93</v>
      </c>
    </row>
    <row r="56" spans="7:8" x14ac:dyDescent="0.25">
      <c r="G56" s="1">
        <v>1971</v>
      </c>
      <c r="H56" s="26">
        <f>B7</f>
        <v>27.93</v>
      </c>
    </row>
    <row r="57" spans="7:8" x14ac:dyDescent="0.25">
      <c r="G57" s="1">
        <v>1972</v>
      </c>
      <c r="H57" s="26">
        <f>B8</f>
        <v>33.229999999999997</v>
      </c>
    </row>
    <row r="58" spans="7:8" x14ac:dyDescent="0.25">
      <c r="G58" s="1">
        <v>1973</v>
      </c>
      <c r="H58" s="26">
        <f>E10</f>
        <v>34.971249999999998</v>
      </c>
    </row>
    <row r="59" spans="7:8" x14ac:dyDescent="0.25">
      <c r="G59" s="1">
        <v>1974</v>
      </c>
      <c r="H59" s="26">
        <f>E12</f>
        <v>47.369791666666664</v>
      </c>
    </row>
    <row r="60" spans="7:8" x14ac:dyDescent="0.25">
      <c r="G60" s="1">
        <v>1975</v>
      </c>
      <c r="H60" s="26">
        <f>B13</f>
        <v>55.24</v>
      </c>
    </row>
    <row r="61" spans="7:8" x14ac:dyDescent="0.25">
      <c r="G61" s="1">
        <v>1976</v>
      </c>
      <c r="H61" s="26">
        <f>E15</f>
        <v>71.13000000000001</v>
      </c>
    </row>
    <row r="62" spans="7:8" x14ac:dyDescent="0.25">
      <c r="G62" s="1">
        <v>1977</v>
      </c>
      <c r="H62" s="26">
        <f>B16</f>
        <v>91.2</v>
      </c>
    </row>
    <row r="63" spans="7:8" x14ac:dyDescent="0.25">
      <c r="G63" s="1">
        <v>1978</v>
      </c>
      <c r="H63" s="26">
        <f t="shared" ref="H63:H66" si="3">B17</f>
        <v>103.49</v>
      </c>
    </row>
    <row r="64" spans="7:8" x14ac:dyDescent="0.25">
      <c r="G64" s="1">
        <v>1979</v>
      </c>
      <c r="H64" s="26">
        <f t="shared" si="3"/>
        <v>119.78</v>
      </c>
    </row>
    <row r="65" spans="7:8" x14ac:dyDescent="0.25">
      <c r="G65" s="1">
        <v>1980</v>
      </c>
      <c r="H65" s="26">
        <f t="shared" si="3"/>
        <v>140.69</v>
      </c>
    </row>
    <row r="66" spans="7:8" x14ac:dyDescent="0.25">
      <c r="G66" s="1">
        <v>1981</v>
      </c>
      <c r="H66" s="26">
        <f t="shared" si="3"/>
        <v>183.05</v>
      </c>
    </row>
    <row r="67" spans="7:8" x14ac:dyDescent="0.25">
      <c r="G67" s="1">
        <v>1982</v>
      </c>
      <c r="H67" s="25">
        <f>E22</f>
        <v>257.07166666666666</v>
      </c>
    </row>
    <row r="68" spans="7:8" x14ac:dyDescent="0.25">
      <c r="G68" s="1">
        <v>1983</v>
      </c>
      <c r="H68" s="25">
        <f>E24</f>
        <v>431.08833333333325</v>
      </c>
    </row>
    <row r="69" spans="7:8" x14ac:dyDescent="0.25">
      <c r="G69" s="1">
        <v>1984</v>
      </c>
      <c r="H69" s="25">
        <f>E26</f>
        <v>625.74099999999999</v>
      </c>
    </row>
    <row r="70" spans="7:8" x14ac:dyDescent="0.25">
      <c r="G70" s="1">
        <v>1985</v>
      </c>
      <c r="H70" s="25">
        <f>E28</f>
        <v>1035.88725</v>
      </c>
    </row>
    <row r="71" spans="7:8" x14ac:dyDescent="0.25">
      <c r="G71" s="1">
        <v>1986</v>
      </c>
      <c r="H71" s="25">
        <f>E31</f>
        <v>1766.8992499999999</v>
      </c>
    </row>
    <row r="72" spans="7:8" x14ac:dyDescent="0.25">
      <c r="G72" s="1">
        <v>1987</v>
      </c>
      <c r="H72" s="25">
        <f>E36</f>
        <v>3846.2995833333334</v>
      </c>
    </row>
    <row r="73" spans="7:8" x14ac:dyDescent="0.25">
      <c r="G73" s="1">
        <v>1988</v>
      </c>
      <c r="H73" s="25">
        <f>E38</f>
        <v>7217.5483333333341</v>
      </c>
    </row>
    <row r="74" spans="7:8" x14ac:dyDescent="0.25">
      <c r="G74" s="1">
        <v>1989</v>
      </c>
      <c r="H74" s="25">
        <f>E41</f>
        <v>8139.416666666667</v>
      </c>
    </row>
    <row r="75" spans="7:8" x14ac:dyDescent="0.25">
      <c r="G75" s="1">
        <v>1990</v>
      </c>
      <c r="H75" s="25">
        <f>E43</f>
        <v>9344.8512499999997</v>
      </c>
    </row>
  </sheetData>
  <mergeCells count="9">
    <mergeCell ref="G48:H48"/>
    <mergeCell ref="G2:H3"/>
    <mergeCell ref="E2:E3"/>
    <mergeCell ref="F2:F3"/>
    <mergeCell ref="A44:D45"/>
    <mergeCell ref="C2:C3"/>
    <mergeCell ref="A2:A3"/>
    <mergeCell ref="B2:B3"/>
    <mergeCell ref="D2:D3"/>
  </mergeCells>
  <pageMargins left="0.7" right="0.7" top="0.75" bottom="0.75" header="0.3" footer="0.3"/>
  <pageSetup orientation="portrait" horizont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0"/>
  <sheetViews>
    <sheetView workbookViewId="0">
      <pane xSplit="1" ySplit="4" topLeftCell="B11" activePane="bottomRight" state="frozen"/>
      <selection pane="topRight" activeCell="B1" sqref="B1"/>
      <selection pane="bottomLeft" activeCell="A5" sqref="A5"/>
      <selection pane="bottomRight" activeCell="D72" sqref="D72"/>
    </sheetView>
  </sheetViews>
  <sheetFormatPr baseColWidth="10" defaultColWidth="10.85546875" defaultRowHeight="15.75" x14ac:dyDescent="0.25"/>
  <cols>
    <col min="1" max="1" width="10.85546875" style="19"/>
    <col min="2" max="2" width="21.5703125" style="18" customWidth="1"/>
    <col min="3" max="4" width="19" style="18" customWidth="1"/>
    <col min="5" max="6" width="20.5703125" style="18" customWidth="1"/>
    <col min="7" max="16384" width="10.85546875" style="12"/>
  </cols>
  <sheetData>
    <row r="1" spans="1:6" x14ac:dyDescent="0.25">
      <c r="B1" s="66" t="s">
        <v>57</v>
      </c>
      <c r="C1" s="66"/>
      <c r="D1" s="66"/>
      <c r="E1" s="66"/>
      <c r="F1" s="32">
        <f>C35</f>
        <v>17.100000000000001</v>
      </c>
    </row>
    <row r="2" spans="1:6" ht="15.75" customHeight="1" x14ac:dyDescent="0.25">
      <c r="A2" s="51" t="s">
        <v>35</v>
      </c>
      <c r="B2" s="54" t="s">
        <v>44</v>
      </c>
      <c r="C2" s="54" t="s">
        <v>55</v>
      </c>
      <c r="D2" s="54" t="s">
        <v>58</v>
      </c>
      <c r="E2" s="54" t="s">
        <v>45</v>
      </c>
      <c r="F2" s="54" t="s">
        <v>59</v>
      </c>
    </row>
    <row r="3" spans="1:6" x14ac:dyDescent="0.25">
      <c r="A3" s="52"/>
      <c r="B3" s="55"/>
      <c r="C3" s="55"/>
      <c r="D3" s="55"/>
      <c r="E3" s="55"/>
      <c r="F3" s="55"/>
    </row>
    <row r="4" spans="1:6" ht="16.5" thickBot="1" x14ac:dyDescent="0.3">
      <c r="A4" s="53"/>
      <c r="B4" s="56"/>
      <c r="C4" s="56"/>
      <c r="D4" s="56"/>
      <c r="E4" s="56"/>
      <c r="F4" s="56"/>
    </row>
    <row r="5" spans="1:6" ht="16.5" customHeight="1" thickTop="1" x14ac:dyDescent="0.25">
      <c r="A5" s="13">
        <v>1920</v>
      </c>
      <c r="B5" s="14" t="s">
        <v>37</v>
      </c>
      <c r="C5" s="14"/>
      <c r="D5" s="14"/>
      <c r="E5" s="14" t="s">
        <v>37</v>
      </c>
      <c r="F5" s="14"/>
    </row>
    <row r="6" spans="1:6" x14ac:dyDescent="0.25">
      <c r="A6" s="13">
        <v>1921</v>
      </c>
      <c r="B6" s="14" t="s">
        <v>37</v>
      </c>
      <c r="C6" s="14"/>
      <c r="D6" s="14"/>
      <c r="E6" s="14" t="s">
        <v>37</v>
      </c>
      <c r="F6" s="14"/>
    </row>
    <row r="7" spans="1:6" x14ac:dyDescent="0.25">
      <c r="A7" s="13">
        <v>1922</v>
      </c>
      <c r="B7" s="14" t="s">
        <v>37</v>
      </c>
      <c r="C7" s="14"/>
      <c r="D7" s="14"/>
      <c r="E7" s="14" t="s">
        <v>37</v>
      </c>
      <c r="F7" s="14"/>
    </row>
    <row r="8" spans="1:6" ht="16.5" customHeight="1" x14ac:dyDescent="0.25">
      <c r="A8" s="13">
        <v>1923</v>
      </c>
      <c r="B8" s="14" t="s">
        <v>37</v>
      </c>
      <c r="C8" s="14"/>
      <c r="D8" s="14"/>
      <c r="E8" s="14" t="s">
        <v>37</v>
      </c>
      <c r="F8" s="14"/>
    </row>
    <row r="9" spans="1:6" x14ac:dyDescent="0.25">
      <c r="A9" s="13">
        <v>1924</v>
      </c>
      <c r="B9" s="14" t="s">
        <v>37</v>
      </c>
      <c r="C9" s="14"/>
      <c r="D9" s="14"/>
      <c r="E9" s="14" t="s">
        <v>37</v>
      </c>
      <c r="F9" s="14"/>
    </row>
    <row r="10" spans="1:6" x14ac:dyDescent="0.25">
      <c r="A10" s="13">
        <v>1925</v>
      </c>
      <c r="B10" s="14" t="s">
        <v>37</v>
      </c>
      <c r="C10" s="14"/>
      <c r="D10" s="14"/>
      <c r="E10" s="14" t="s">
        <v>37</v>
      </c>
      <c r="F10" s="14"/>
    </row>
    <row r="11" spans="1:6" ht="16.5" customHeight="1" x14ac:dyDescent="0.25">
      <c r="A11" s="13">
        <v>1926</v>
      </c>
      <c r="B11" s="14" t="s">
        <v>37</v>
      </c>
      <c r="C11" s="14"/>
      <c r="D11" s="14"/>
      <c r="E11" s="14" t="s">
        <v>37</v>
      </c>
      <c r="F11" s="14"/>
    </row>
    <row r="12" spans="1:6" x14ac:dyDescent="0.25">
      <c r="A12" s="13">
        <v>1927</v>
      </c>
      <c r="B12" s="14" t="s">
        <v>37</v>
      </c>
      <c r="C12" s="14"/>
      <c r="D12" s="14"/>
      <c r="E12" s="14" t="s">
        <v>37</v>
      </c>
      <c r="F12" s="14"/>
    </row>
    <row r="13" spans="1:6" x14ac:dyDescent="0.25">
      <c r="A13" s="13">
        <v>1928</v>
      </c>
      <c r="B13" s="14" t="s">
        <v>37</v>
      </c>
      <c r="C13" s="14"/>
      <c r="D13" s="14"/>
      <c r="E13" s="14" t="s">
        <v>37</v>
      </c>
      <c r="F13" s="14"/>
    </row>
    <row r="14" spans="1:6" x14ac:dyDescent="0.25">
      <c r="A14" s="13">
        <v>1929</v>
      </c>
      <c r="B14" s="14" t="s">
        <v>37</v>
      </c>
      <c r="C14" s="14"/>
      <c r="D14" s="14"/>
      <c r="E14" s="14" t="s">
        <v>37</v>
      </c>
      <c r="F14" s="14"/>
    </row>
    <row r="15" spans="1:6" x14ac:dyDescent="0.25">
      <c r="A15" s="13">
        <v>1930</v>
      </c>
      <c r="B15" s="14" t="s">
        <v>37</v>
      </c>
      <c r="C15" s="23"/>
      <c r="D15" s="14"/>
      <c r="E15" s="14" t="s">
        <v>37</v>
      </c>
      <c r="F15" s="14"/>
    </row>
    <row r="16" spans="1:6" x14ac:dyDescent="0.25">
      <c r="A16" s="13">
        <v>1931</v>
      </c>
      <c r="B16" s="14" t="s">
        <v>37</v>
      </c>
      <c r="C16" s="33"/>
      <c r="D16" s="14"/>
      <c r="E16" s="14" t="s">
        <v>37</v>
      </c>
      <c r="F16" s="14"/>
    </row>
    <row r="17" spans="1:6" x14ac:dyDescent="0.25">
      <c r="A17" s="13">
        <v>1932</v>
      </c>
      <c r="B17" s="14" t="s">
        <v>37</v>
      </c>
      <c r="C17" s="14"/>
      <c r="D17" s="14"/>
      <c r="E17" s="14" t="s">
        <v>37</v>
      </c>
      <c r="F17" s="14"/>
    </row>
    <row r="18" spans="1:6" x14ac:dyDescent="0.25">
      <c r="A18" s="13">
        <v>1933</v>
      </c>
      <c r="B18" s="14" t="s">
        <v>37</v>
      </c>
      <c r="C18" s="14"/>
      <c r="D18" s="14"/>
      <c r="E18" s="14" t="s">
        <v>37</v>
      </c>
      <c r="F18" s="14"/>
    </row>
    <row r="19" spans="1:6" x14ac:dyDescent="0.25">
      <c r="A19" s="13">
        <v>1934</v>
      </c>
      <c r="B19" s="20">
        <f t="shared" ref="B19:B50" si="0">(C19/F$1)*100</f>
        <v>182.95902244411485</v>
      </c>
      <c r="C19" s="20">
        <v>31.285992837943642</v>
      </c>
      <c r="D19" s="20"/>
      <c r="E19" s="14">
        <f>SMIN!I19</f>
        <v>142.42337968888523</v>
      </c>
      <c r="F19" s="14"/>
    </row>
    <row r="20" spans="1:6" x14ac:dyDescent="0.25">
      <c r="A20" s="13">
        <v>1935</v>
      </c>
      <c r="B20" s="20">
        <f t="shared" si="0"/>
        <v>182.06033754050546</v>
      </c>
      <c r="C20" s="20">
        <v>31.132317719426435</v>
      </c>
      <c r="D20" s="20">
        <v>-0.49119463560967014</v>
      </c>
      <c r="E20" s="14">
        <f>SMIN!I20</f>
        <v>142.86319072551052</v>
      </c>
      <c r="F20" s="16">
        <f t="shared" ref="F20:F67" si="1">((E20/E19)-1)*100</f>
        <v>0.30880536439032991</v>
      </c>
    </row>
    <row r="21" spans="1:6" x14ac:dyDescent="0.25">
      <c r="A21" s="13">
        <v>1936</v>
      </c>
      <c r="B21" s="20">
        <f t="shared" si="0"/>
        <v>193.65961288516581</v>
      </c>
      <c r="C21" s="20">
        <v>33.11579380336336</v>
      </c>
      <c r="D21" s="20">
        <v>6.3711160274432252</v>
      </c>
      <c r="E21" s="14">
        <f>SMIN!I21</f>
        <v>153.10807589294438</v>
      </c>
      <c r="F21" s="16">
        <f t="shared" si="1"/>
        <v>7.1711160274432251</v>
      </c>
    </row>
    <row r="22" spans="1:6" x14ac:dyDescent="0.25">
      <c r="A22" s="13">
        <v>1937</v>
      </c>
      <c r="B22" s="20">
        <f t="shared" si="0"/>
        <v>161.98761896314545</v>
      </c>
      <c r="C22" s="20">
        <v>27.699882842697878</v>
      </c>
      <c r="D22" s="20">
        <v>-16.354465161923503</v>
      </c>
      <c r="E22" s="14">
        <f>SMIN!I22</f>
        <v>129.29293356808495</v>
      </c>
      <c r="F22" s="16">
        <f t="shared" si="1"/>
        <v>-15.554465161923503</v>
      </c>
    </row>
    <row r="23" spans="1:6" x14ac:dyDescent="0.25">
      <c r="A23" s="13">
        <v>1938</v>
      </c>
      <c r="B23" s="20">
        <f t="shared" si="0"/>
        <v>168.58233943643526</v>
      </c>
      <c r="C23" s="20">
        <v>28.82758004363043</v>
      </c>
      <c r="D23" s="20">
        <v>4.0711262474882002</v>
      </c>
      <c r="E23" s="14">
        <f>SMIN!I23</f>
        <v>135.5909555912674</v>
      </c>
      <c r="F23" s="16">
        <f t="shared" si="1"/>
        <v>4.8711262474882</v>
      </c>
    </row>
    <row r="24" spans="1:6" x14ac:dyDescent="0.25">
      <c r="A24" s="13">
        <v>1939</v>
      </c>
      <c r="B24" s="14">
        <f t="shared" si="0"/>
        <v>166.31578947368419</v>
      </c>
      <c r="C24" s="14">
        <v>28.44</v>
      </c>
      <c r="D24" s="20">
        <v>-1.3444765153503229</v>
      </c>
      <c r="E24" s="14">
        <f>SMIN!I24</f>
        <v>134.85269468113387</v>
      </c>
      <c r="F24" s="16">
        <f t="shared" si="1"/>
        <v>-0.54447651535032282</v>
      </c>
    </row>
    <row r="25" spans="1:6" x14ac:dyDescent="0.25">
      <c r="A25" s="13">
        <v>1940</v>
      </c>
      <c r="B25" s="14">
        <f t="shared" si="0"/>
        <v>150.46783625730993</v>
      </c>
      <c r="C25" s="14">
        <v>25.73</v>
      </c>
      <c r="D25" s="14">
        <f>((C25/C24)-1)*100</f>
        <v>-9.52883263009846</v>
      </c>
      <c r="E25" s="14">
        <f>SMIN!I25</f>
        <v>138.26820912441045</v>
      </c>
      <c r="F25" s="16">
        <f t="shared" si="1"/>
        <v>2.5327743367329347</v>
      </c>
    </row>
    <row r="26" spans="1:6" x14ac:dyDescent="0.25">
      <c r="A26" s="13">
        <v>1941</v>
      </c>
      <c r="B26" s="14">
        <f t="shared" si="0"/>
        <v>143.04093567251462</v>
      </c>
      <c r="C26" s="14">
        <v>24.46</v>
      </c>
      <c r="D26" s="14">
        <f t="shared" ref="D26:D60" si="2">((C26/C25)-1)*100</f>
        <v>-4.9358725223474504</v>
      </c>
      <c r="E26" s="14">
        <f>SMIN!I26</f>
        <v>129.7279277921875</v>
      </c>
      <c r="F26" s="16">
        <f t="shared" si="1"/>
        <v>-6.1766051547963556</v>
      </c>
    </row>
    <row r="27" spans="1:6" x14ac:dyDescent="0.25">
      <c r="A27" s="13">
        <v>1942</v>
      </c>
      <c r="B27" s="14">
        <f t="shared" si="0"/>
        <v>118.12865497076021</v>
      </c>
      <c r="C27" s="14">
        <v>20.2</v>
      </c>
      <c r="D27" s="14">
        <f t="shared" si="2"/>
        <v>-17.416189697465256</v>
      </c>
      <c r="E27" s="14">
        <f>SMIN!I27</f>
        <v>117.5466071351307</v>
      </c>
      <c r="F27" s="16">
        <f t="shared" si="1"/>
        <v>-9.3898984315622371</v>
      </c>
    </row>
    <row r="28" spans="1:6" x14ac:dyDescent="0.25">
      <c r="A28" s="13">
        <v>1943</v>
      </c>
      <c r="B28" s="14">
        <f t="shared" si="0"/>
        <v>120.76023391812865</v>
      </c>
      <c r="C28" s="14">
        <v>20.65</v>
      </c>
      <c r="D28" s="14">
        <f t="shared" si="2"/>
        <v>2.2277227722772297</v>
      </c>
      <c r="E28" s="14">
        <f>SMIN!I28</f>
        <v>97.303365652410548</v>
      </c>
      <c r="F28" s="16">
        <f t="shared" si="1"/>
        <v>-17.221459620224234</v>
      </c>
    </row>
    <row r="29" spans="1:6" x14ac:dyDescent="0.25">
      <c r="A29" s="13">
        <v>1944</v>
      </c>
      <c r="B29" s="14">
        <f t="shared" si="0"/>
        <v>95.847953216374265</v>
      </c>
      <c r="C29" s="14">
        <v>16.39</v>
      </c>
      <c r="D29" s="14">
        <f t="shared" si="2"/>
        <v>-20.62953995157384</v>
      </c>
      <c r="E29" s="14">
        <f>SMIN!I29</f>
        <v>99.279414394651326</v>
      </c>
      <c r="F29" s="16">
        <f t="shared" si="1"/>
        <v>2.0308123249299204</v>
      </c>
    </row>
    <row r="30" spans="1:6" x14ac:dyDescent="0.25">
      <c r="A30" s="13">
        <v>1945</v>
      </c>
      <c r="B30" s="14">
        <f t="shared" si="0"/>
        <v>90.877192982456123</v>
      </c>
      <c r="C30" s="14">
        <v>15.54</v>
      </c>
      <c r="D30" s="14">
        <f t="shared" si="2"/>
        <v>-5.1860890787065355</v>
      </c>
      <c r="E30" s="14">
        <f>SMIN!I30</f>
        <v>89.194071652270466</v>
      </c>
      <c r="F30" s="16">
        <f t="shared" si="1"/>
        <v>-10.158543746329961</v>
      </c>
    </row>
    <row r="31" spans="1:6" x14ac:dyDescent="0.25">
      <c r="A31" s="13">
        <v>1946</v>
      </c>
      <c r="B31" s="14">
        <f t="shared" si="0"/>
        <v>82.748538011695899</v>
      </c>
      <c r="C31" s="14">
        <v>14.15</v>
      </c>
      <c r="D31" s="14">
        <f t="shared" si="2"/>
        <v>-8.9446589446589346</v>
      </c>
      <c r="E31" s="14">
        <f>SMIN!I31</f>
        <v>101.14886017412634</v>
      </c>
      <c r="F31" s="16">
        <f t="shared" si="1"/>
        <v>13.403120073341279</v>
      </c>
    </row>
    <row r="32" spans="1:6" x14ac:dyDescent="0.25">
      <c r="A32" s="13">
        <v>1947</v>
      </c>
      <c r="B32" s="14">
        <f t="shared" si="0"/>
        <v>83.976608187134488</v>
      </c>
      <c r="C32" s="14">
        <v>14.36</v>
      </c>
      <c r="D32" s="14">
        <f t="shared" si="2"/>
        <v>1.4840989399293125</v>
      </c>
      <c r="E32" s="14">
        <f>SMIN!I32</f>
        <v>95.480961126152337</v>
      </c>
      <c r="F32" s="16">
        <f t="shared" si="1"/>
        <v>-5.6035224106498083</v>
      </c>
    </row>
    <row r="33" spans="1:6" x14ac:dyDescent="0.25">
      <c r="A33" s="13">
        <v>1948</v>
      </c>
      <c r="B33" s="14">
        <f t="shared" si="0"/>
        <v>94.327485380116954</v>
      </c>
      <c r="C33" s="14">
        <v>16.13</v>
      </c>
      <c r="D33" s="14">
        <f t="shared" si="2"/>
        <v>12.325905292479099</v>
      </c>
      <c r="E33" s="14">
        <f>SMIN!I33</f>
        <v>107.97842138265233</v>
      </c>
      <c r="F33" s="16">
        <f t="shared" si="1"/>
        <v>13.088955231596344</v>
      </c>
    </row>
    <row r="34" spans="1:6" x14ac:dyDescent="0.25">
      <c r="A34" s="13">
        <v>1949</v>
      </c>
      <c r="B34" s="14">
        <f t="shared" si="0"/>
        <v>94.26900584795321</v>
      </c>
      <c r="C34" s="14">
        <v>16.12</v>
      </c>
      <c r="D34" s="14">
        <f t="shared" si="2"/>
        <v>-6.1996280223175493E-2</v>
      </c>
      <c r="E34" s="14">
        <f>SMIN!I34</f>
        <v>98.56138635905188</v>
      </c>
      <c r="F34" s="16">
        <f t="shared" si="1"/>
        <v>-8.72121939088969</v>
      </c>
    </row>
    <row r="35" spans="1:6" x14ac:dyDescent="0.25">
      <c r="A35" s="13">
        <v>1950</v>
      </c>
      <c r="B35" s="14">
        <f t="shared" si="0"/>
        <v>100</v>
      </c>
      <c r="C35" s="14">
        <v>17.100000000000001</v>
      </c>
      <c r="D35" s="14">
        <f t="shared" si="2"/>
        <v>6.079404466501237</v>
      </c>
      <c r="E35" s="14">
        <f>SMIN!I35</f>
        <v>100</v>
      </c>
      <c r="F35" s="16">
        <f t="shared" si="1"/>
        <v>1.4596118156326998</v>
      </c>
    </row>
    <row r="36" spans="1:6" x14ac:dyDescent="0.25">
      <c r="A36" s="13">
        <v>1951</v>
      </c>
      <c r="B36" s="14">
        <f t="shared" si="0"/>
        <v>91.988304093567237</v>
      </c>
      <c r="C36" s="14">
        <v>15.73</v>
      </c>
      <c r="D36" s="14">
        <f t="shared" si="2"/>
        <v>-8.0116959064327595</v>
      </c>
      <c r="E36" s="14">
        <f>SMIN!I36</f>
        <v>80.386200534312607</v>
      </c>
      <c r="F36" s="16">
        <f t="shared" si="1"/>
        <v>-19.6137994656874</v>
      </c>
    </row>
    <row r="37" spans="1:6" x14ac:dyDescent="0.25">
      <c r="A37" s="13">
        <v>1952</v>
      </c>
      <c r="B37" s="14">
        <f t="shared" si="0"/>
        <v>89.649122807017534</v>
      </c>
      <c r="C37" s="14">
        <v>15.33</v>
      </c>
      <c r="D37" s="14">
        <f t="shared" si="2"/>
        <v>-2.5429116338207214</v>
      </c>
      <c r="E37" s="14">
        <f>SMIN!I37</f>
        <v>123.89810608005824</v>
      </c>
      <c r="F37" s="16">
        <f t="shared" si="1"/>
        <v>54.128575870646742</v>
      </c>
    </row>
    <row r="38" spans="1:6" x14ac:dyDescent="0.25">
      <c r="A38" s="13">
        <v>1953</v>
      </c>
      <c r="B38" s="14">
        <f t="shared" si="0"/>
        <v>96.43274853801168</v>
      </c>
      <c r="C38" s="14">
        <v>16.489999999999998</v>
      </c>
      <c r="D38" s="14">
        <f t="shared" si="2"/>
        <v>7.5668623613829089</v>
      </c>
      <c r="E38" s="14">
        <f>SMIN!I38</f>
        <v>126.26290507298768</v>
      </c>
      <c r="F38" s="16">
        <f t="shared" si="1"/>
        <v>1.9086643595676911</v>
      </c>
    </row>
    <row r="39" spans="1:6" x14ac:dyDescent="0.25">
      <c r="A39" s="13">
        <v>1954</v>
      </c>
      <c r="B39" s="14">
        <f t="shared" si="0"/>
        <v>103.04093567251462</v>
      </c>
      <c r="C39" s="14">
        <v>17.62</v>
      </c>
      <c r="D39" s="14">
        <f t="shared" si="2"/>
        <v>6.8526379624014755</v>
      </c>
      <c r="E39" s="14">
        <f>SMIN!I39</f>
        <v>137.04356115831914</v>
      </c>
      <c r="F39" s="16">
        <f t="shared" si="1"/>
        <v>8.538260765582395</v>
      </c>
    </row>
    <row r="40" spans="1:6" x14ac:dyDescent="0.25">
      <c r="A40" s="13">
        <v>1955</v>
      </c>
      <c r="B40" s="14">
        <f t="shared" si="0"/>
        <v>103.21637426900583</v>
      </c>
      <c r="C40" s="14">
        <v>17.649999999999999</v>
      </c>
      <c r="D40" s="14">
        <f t="shared" si="2"/>
        <v>0.17026106696933496</v>
      </c>
      <c r="E40" s="14">
        <f>SMIN!I40</f>
        <v>120.4004130605588</v>
      </c>
      <c r="F40" s="16">
        <f t="shared" si="1"/>
        <v>-12.144421786101567</v>
      </c>
    </row>
    <row r="41" spans="1:6" x14ac:dyDescent="0.25">
      <c r="A41" s="13">
        <v>1956</v>
      </c>
      <c r="B41" s="14">
        <f t="shared" si="0"/>
        <v>108.77192982456141</v>
      </c>
      <c r="C41" s="14">
        <v>18.600000000000001</v>
      </c>
      <c r="D41" s="14">
        <f t="shared" si="2"/>
        <v>5.3824362606232468</v>
      </c>
      <c r="E41" s="14">
        <f>SMIN!I41</f>
        <v>131.56309550272121</v>
      </c>
      <c r="F41" s="16">
        <f t="shared" si="1"/>
        <v>9.2712991246531864</v>
      </c>
    </row>
    <row r="42" spans="1:6" x14ac:dyDescent="0.25">
      <c r="A42" s="13">
        <v>1957</v>
      </c>
      <c r="B42" s="14">
        <f t="shared" si="0"/>
        <v>108.36257309941519</v>
      </c>
      <c r="C42" s="14">
        <v>18.53</v>
      </c>
      <c r="D42" s="14">
        <f t="shared" si="2"/>
        <v>-0.37634408602150726</v>
      </c>
      <c r="E42" s="14">
        <f>SMIN!I42</f>
        <v>126.08350936731301</v>
      </c>
      <c r="F42" s="16">
        <f t="shared" si="1"/>
        <v>-4.1649872363293987</v>
      </c>
    </row>
    <row r="43" spans="1:6" x14ac:dyDescent="0.25">
      <c r="A43" s="13">
        <v>1958</v>
      </c>
      <c r="B43" s="14">
        <f t="shared" si="0"/>
        <v>114.85380116959062</v>
      </c>
      <c r="C43" s="14">
        <v>19.64</v>
      </c>
      <c r="D43" s="14">
        <f t="shared" si="2"/>
        <v>5.990286022665936</v>
      </c>
      <c r="E43" s="14">
        <f>SMIN!I43</f>
        <v>135.3848844514124</v>
      </c>
      <c r="F43" s="16">
        <f t="shared" si="1"/>
        <v>7.3771543406220941</v>
      </c>
    </row>
    <row r="44" spans="1:6" x14ac:dyDescent="0.25">
      <c r="A44" s="13">
        <v>1959</v>
      </c>
      <c r="B44" s="14">
        <f t="shared" si="0"/>
        <v>115.96491228070174</v>
      </c>
      <c r="C44" s="14">
        <v>19.829999999999998</v>
      </c>
      <c r="D44" s="14">
        <f t="shared" si="2"/>
        <v>0.96741344195518941</v>
      </c>
      <c r="E44" s="14">
        <f>SMIN!I44</f>
        <v>133.84377829454095</v>
      </c>
      <c r="F44" s="16">
        <f t="shared" si="1"/>
        <v>-1.1383147853736397</v>
      </c>
    </row>
    <row r="45" spans="1:6" x14ac:dyDescent="0.25">
      <c r="A45" s="13">
        <v>1960</v>
      </c>
      <c r="B45" s="14">
        <f t="shared" si="0"/>
        <v>116.78362573099415</v>
      </c>
      <c r="C45" s="14">
        <v>19.97</v>
      </c>
      <c r="D45" s="14">
        <f t="shared" si="2"/>
        <v>0.70600100857287629</v>
      </c>
      <c r="E45" s="14">
        <f>SMIN!I45</f>
        <v>155.19924835796363</v>
      </c>
      <c r="F45" s="16">
        <f t="shared" si="1"/>
        <v>15.955519438809574</v>
      </c>
    </row>
    <row r="46" spans="1:6" x14ac:dyDescent="0.25">
      <c r="A46" s="13">
        <v>1961</v>
      </c>
      <c r="B46" s="14">
        <f t="shared" si="0"/>
        <v>120</v>
      </c>
      <c r="C46" s="15">
        <v>20.52</v>
      </c>
      <c r="D46" s="14">
        <f t="shared" si="2"/>
        <v>2.7541311967951954</v>
      </c>
      <c r="E46" s="14">
        <f>SMIN!I46</f>
        <v>153.71769933725554</v>
      </c>
      <c r="F46" s="16">
        <f t="shared" si="1"/>
        <v>-0.95461095100856097</v>
      </c>
    </row>
    <row r="47" spans="1:6" x14ac:dyDescent="0.25">
      <c r="A47" s="13">
        <v>1962</v>
      </c>
      <c r="B47" s="14">
        <f t="shared" si="0"/>
        <v>128.2456140350877</v>
      </c>
      <c r="C47" s="15">
        <v>21.93</v>
      </c>
      <c r="D47" s="14">
        <f t="shared" si="2"/>
        <v>6.8713450292397615</v>
      </c>
      <c r="E47" s="14">
        <f>SMIN!I47</f>
        <v>189.93074373670004</v>
      </c>
      <c r="F47" s="16">
        <f t="shared" si="1"/>
        <v>23.558148837495494</v>
      </c>
    </row>
    <row r="48" spans="1:6" x14ac:dyDescent="0.25">
      <c r="A48" s="13">
        <v>1963</v>
      </c>
      <c r="B48" s="14">
        <f t="shared" si="0"/>
        <v>136.90058479532163</v>
      </c>
      <c r="C48" s="15">
        <v>23.41</v>
      </c>
      <c r="D48" s="14">
        <f t="shared" si="2"/>
        <v>6.7487460100319252</v>
      </c>
      <c r="E48" s="14">
        <f>SMIN!I48</f>
        <v>188.83931574994057</v>
      </c>
      <c r="F48" s="16">
        <f t="shared" si="1"/>
        <v>-0.57464524451740218</v>
      </c>
    </row>
    <row r="49" spans="1:6" x14ac:dyDescent="0.25">
      <c r="A49" s="13">
        <v>1964</v>
      </c>
      <c r="B49" s="14">
        <f t="shared" si="0"/>
        <v>134.15204678362574</v>
      </c>
      <c r="C49" s="15">
        <v>22.94</v>
      </c>
      <c r="D49" s="14">
        <f t="shared" si="2"/>
        <v>-2.0076890217855525</v>
      </c>
      <c r="E49" s="14">
        <f>SMIN!I49</f>
        <v>259.06919287541257</v>
      </c>
      <c r="F49" s="16">
        <f t="shared" si="1"/>
        <v>37.190283626355544</v>
      </c>
    </row>
    <row r="50" spans="1:6" x14ac:dyDescent="0.25">
      <c r="A50" s="13">
        <v>1965</v>
      </c>
      <c r="B50" s="14">
        <f t="shared" si="0"/>
        <v>144.50292397660817</v>
      </c>
      <c r="C50" s="15">
        <v>24.71</v>
      </c>
      <c r="D50" s="14">
        <f t="shared" si="2"/>
        <v>7.7157802964254563</v>
      </c>
      <c r="E50" s="14">
        <f>SMIN!I50</f>
        <v>254.41791192941173</v>
      </c>
      <c r="F50" s="16">
        <f t="shared" si="1"/>
        <v>-1.7953817257761129</v>
      </c>
    </row>
    <row r="51" spans="1:6" x14ac:dyDescent="0.25">
      <c r="A51" s="13">
        <v>1966</v>
      </c>
      <c r="B51" s="14">
        <f t="shared" ref="B51:B67" si="3">(C51/F$1)*100</f>
        <v>153.04093567251462</v>
      </c>
      <c r="C51" s="14">
        <v>26.17</v>
      </c>
      <c r="D51" s="14">
        <f t="shared" si="2"/>
        <v>5.9085390530149828</v>
      </c>
      <c r="E51" s="14">
        <f>SMIN!I51</f>
        <v>295.03187002814121</v>
      </c>
      <c r="F51" s="16">
        <f t="shared" si="1"/>
        <v>15.96348220560737</v>
      </c>
    </row>
    <row r="52" spans="1:6" x14ac:dyDescent="0.25">
      <c r="A52" s="13">
        <v>1967</v>
      </c>
      <c r="B52" s="14">
        <f t="shared" si="3"/>
        <v>164.03508771929825</v>
      </c>
      <c r="C52" s="14">
        <v>28.05</v>
      </c>
      <c r="D52" s="14">
        <f t="shared" si="2"/>
        <v>7.1837982422621183</v>
      </c>
      <c r="E52" s="14">
        <f>SMIN!I52</f>
        <v>286.8513129279018</v>
      </c>
      <c r="F52" s="16">
        <f t="shared" si="1"/>
        <v>-2.7727706499840576</v>
      </c>
    </row>
    <row r="53" spans="1:6" x14ac:dyDescent="0.25">
      <c r="A53" s="13">
        <v>1968</v>
      </c>
      <c r="B53" s="14">
        <f t="shared" si="3"/>
        <v>165.14619883040933</v>
      </c>
      <c r="C53" s="14">
        <v>28.24</v>
      </c>
      <c r="D53" s="14">
        <f t="shared" si="2"/>
        <v>0.67736185383242553</v>
      </c>
      <c r="E53" s="14">
        <f>SMIN!I53</f>
        <v>325.16508400485696</v>
      </c>
      <c r="F53" s="16">
        <f t="shared" si="1"/>
        <v>13.356665753377639</v>
      </c>
    </row>
    <row r="54" spans="1:6" x14ac:dyDescent="0.25">
      <c r="A54" s="13">
        <v>1969</v>
      </c>
      <c r="B54" s="14">
        <f t="shared" si="3"/>
        <v>180.40935672514621</v>
      </c>
      <c r="C54" s="14">
        <v>30.85</v>
      </c>
      <c r="D54" s="14">
        <f t="shared" si="2"/>
        <v>9.2422096317280591</v>
      </c>
      <c r="E54" s="14">
        <f>SMIN!I54</f>
        <v>317.15127830579576</v>
      </c>
      <c r="F54" s="16">
        <f t="shared" si="1"/>
        <v>-2.464534506706606</v>
      </c>
    </row>
    <row r="55" spans="1:6" x14ac:dyDescent="0.25">
      <c r="A55" s="13">
        <v>1970</v>
      </c>
      <c r="B55" s="14">
        <f t="shared" si="3"/>
        <v>175.14619883040933</v>
      </c>
      <c r="C55" s="14">
        <v>29.95</v>
      </c>
      <c r="D55" s="14">
        <f t="shared" si="2"/>
        <v>-2.9173419773095732</v>
      </c>
      <c r="E55" s="14">
        <f>SMIN!I55</f>
        <v>349.31474484628313</v>
      </c>
      <c r="F55" s="16">
        <f t="shared" si="1"/>
        <v>10.141364308005564</v>
      </c>
    </row>
    <row r="56" spans="1:6" x14ac:dyDescent="0.25">
      <c r="A56" s="13">
        <v>1971</v>
      </c>
      <c r="B56" s="14">
        <f t="shared" si="3"/>
        <v>182.51461988304092</v>
      </c>
      <c r="C56" s="14">
        <v>31.21</v>
      </c>
      <c r="D56" s="14">
        <f t="shared" si="2"/>
        <v>4.2070116861435691</v>
      </c>
      <c r="E56" s="14">
        <f>SMIN!I56</f>
        <v>331.20127730922326</v>
      </c>
      <c r="F56" s="16">
        <f t="shared" si="1"/>
        <v>-5.1854288444167285</v>
      </c>
    </row>
    <row r="57" spans="1:6" x14ac:dyDescent="0.25">
      <c r="A57" s="13">
        <v>1972</v>
      </c>
      <c r="B57" s="14">
        <f t="shared" si="3"/>
        <v>186.02339181286547</v>
      </c>
      <c r="C57" s="14">
        <v>31.81</v>
      </c>
      <c r="D57" s="14">
        <f t="shared" si="2"/>
        <v>1.9224607497596802</v>
      </c>
      <c r="E57" s="14">
        <f>SMIN!I57</f>
        <v>375.48715485961492</v>
      </c>
      <c r="F57" s="16">
        <f t="shared" si="1"/>
        <v>13.371288272250382</v>
      </c>
    </row>
    <row r="58" spans="1:6" x14ac:dyDescent="0.25">
      <c r="A58" s="13">
        <v>1973</v>
      </c>
      <c r="B58" s="14">
        <f t="shared" si="3"/>
        <v>212.33918128654969</v>
      </c>
      <c r="C58" s="14">
        <v>36.31</v>
      </c>
      <c r="D58" s="14">
        <f t="shared" si="2"/>
        <v>14.146494812951914</v>
      </c>
      <c r="E58" s="14">
        <f>SMIN!I58</f>
        <v>352.56584853444076</v>
      </c>
      <c r="F58" s="16">
        <f t="shared" si="1"/>
        <v>-6.1044182280333477</v>
      </c>
    </row>
    <row r="59" spans="1:6" x14ac:dyDescent="0.25">
      <c r="A59" s="13">
        <v>1974</v>
      </c>
      <c r="B59" s="14">
        <f t="shared" si="3"/>
        <v>229.64912280701753</v>
      </c>
      <c r="C59" s="14">
        <v>39.270000000000003</v>
      </c>
      <c r="D59" s="14">
        <f t="shared" si="2"/>
        <v>8.1520242357477244</v>
      </c>
      <c r="E59" s="14">
        <f>SMIN!I59</f>
        <v>385.80331902747724</v>
      </c>
      <c r="F59" s="16">
        <f t="shared" si="1"/>
        <v>9.4273085811343638</v>
      </c>
    </row>
    <row r="60" spans="1:6" x14ac:dyDescent="0.25">
      <c r="A60" s="13">
        <v>1975</v>
      </c>
      <c r="B60" s="14">
        <f t="shared" si="3"/>
        <v>221.52046783625732</v>
      </c>
      <c r="C60" s="14">
        <v>37.880000000000003</v>
      </c>
      <c r="D60" s="14">
        <f t="shared" si="2"/>
        <v>-3.5395976572447196</v>
      </c>
      <c r="E60" s="14">
        <f>SMIN!I60</f>
        <v>391.40814623453485</v>
      </c>
      <c r="F60" s="16">
        <f t="shared" si="1"/>
        <v>1.4527680117387476</v>
      </c>
    </row>
    <row r="61" spans="1:6" x14ac:dyDescent="0.25">
      <c r="A61" s="13">
        <v>1976</v>
      </c>
      <c r="B61" s="14">
        <f t="shared" si="3"/>
        <v>244.49796695746579</v>
      </c>
      <c r="C61" s="20">
        <v>41.809152349726652</v>
      </c>
      <c r="D61" s="20">
        <v>10.372630279109419</v>
      </c>
      <c r="E61" s="14">
        <f>SMIN!I61</f>
        <v>435.13873129563541</v>
      </c>
      <c r="F61" s="16">
        <f t="shared" si="1"/>
        <v>11.17263027910942</v>
      </c>
    </row>
    <row r="62" spans="1:6" x14ac:dyDescent="0.25">
      <c r="A62" s="13">
        <v>1977</v>
      </c>
      <c r="B62" s="14">
        <f t="shared" si="3"/>
        <v>240.93519107838114</v>
      </c>
      <c r="C62" s="20">
        <v>41.199917674403181</v>
      </c>
      <c r="D62" s="20">
        <v>-1.4571801653076359</v>
      </c>
      <c r="E62" s="14">
        <f>SMIN!I62</f>
        <v>432.27908586198919</v>
      </c>
      <c r="F62" s="16">
        <f t="shared" si="1"/>
        <v>-0.6571801653076359</v>
      </c>
    </row>
    <row r="63" spans="1:6" x14ac:dyDescent="0.25">
      <c r="A63" s="13">
        <v>1978</v>
      </c>
      <c r="B63" s="14">
        <f t="shared" si="3"/>
        <v>230.84079454316142</v>
      </c>
      <c r="C63" s="20">
        <v>39.473775866880608</v>
      </c>
      <c r="D63" s="20">
        <v>-4.1896729531452284</v>
      </c>
      <c r="E63" s="14">
        <f>SMIN!I63</f>
        <v>417.62623860642191</v>
      </c>
      <c r="F63" s="16">
        <f t="shared" si="1"/>
        <v>-3.3896729531452285</v>
      </c>
    </row>
    <row r="64" spans="1:6" x14ac:dyDescent="0.25">
      <c r="A64" s="13">
        <v>1979</v>
      </c>
      <c r="B64" s="14">
        <f t="shared" si="3"/>
        <v>224.20777262174582</v>
      </c>
      <c r="C64" s="20">
        <v>38.339529118318538</v>
      </c>
      <c r="D64" s="20">
        <v>-2.8734184243917928</v>
      </c>
      <c r="E64" s="14">
        <f>SMIN!I64</f>
        <v>408.96709923006193</v>
      </c>
      <c r="F64" s="16">
        <f t="shared" si="1"/>
        <v>-2.073418424391793</v>
      </c>
    </row>
    <row r="65" spans="1:6" x14ac:dyDescent="0.25">
      <c r="A65" s="13">
        <v>1980</v>
      </c>
      <c r="B65" s="14">
        <f t="shared" si="3"/>
        <v>206.63079405558454</v>
      </c>
      <c r="C65" s="20">
        <v>35.333865783504962</v>
      </c>
      <c r="D65" s="20">
        <v>-7.8395937663654811</v>
      </c>
      <c r="E65" s="14">
        <f>SMIN!I65</f>
        <v>380.17747680617674</v>
      </c>
      <c r="F65" s="16">
        <f t="shared" si="1"/>
        <v>-7.0395937663654813</v>
      </c>
    </row>
    <row r="66" spans="1:6" x14ac:dyDescent="0.25">
      <c r="A66" s="13">
        <v>1981</v>
      </c>
      <c r="B66" s="14">
        <f t="shared" si="3"/>
        <v>208.49065647784309</v>
      </c>
      <c r="C66" s="20">
        <v>35.651902257711171</v>
      </c>
      <c r="D66" s="20">
        <v>0.90008966512427135</v>
      </c>
      <c r="E66" s="14">
        <f>SMIN!I66</f>
        <v>386.64083479848881</v>
      </c>
      <c r="F66" s="16">
        <f t="shared" si="1"/>
        <v>1.7000896651242714</v>
      </c>
    </row>
    <row r="67" spans="1:6" x14ac:dyDescent="0.25">
      <c r="A67" s="27">
        <v>1982</v>
      </c>
      <c r="B67" s="22">
        <f t="shared" si="3"/>
        <v>182.58334169505372</v>
      </c>
      <c r="C67" s="34">
        <v>31.221751429854191</v>
      </c>
      <c r="D67" s="34">
        <v>-12.426127491973538</v>
      </c>
      <c r="E67" s="22">
        <f>SMIN!I67</f>
        <v>341.6894784087857</v>
      </c>
      <c r="F67" s="28">
        <f t="shared" si="1"/>
        <v>-11.626127491973538</v>
      </c>
    </row>
    <row r="68" spans="1:6" ht="15" customHeight="1" x14ac:dyDescent="0.25">
      <c r="A68" s="44" t="s">
        <v>43</v>
      </c>
      <c r="B68" s="62"/>
      <c r="C68" s="40"/>
      <c r="D68" s="40"/>
    </row>
    <row r="69" spans="1:6" ht="15" customHeight="1" x14ac:dyDescent="0.25">
      <c r="A69" s="47"/>
      <c r="B69" s="45"/>
      <c r="C69" s="38"/>
      <c r="D69" s="38"/>
    </row>
    <row r="70" spans="1:6" x14ac:dyDescent="0.25">
      <c r="A70" s="48"/>
      <c r="B70" s="49"/>
      <c r="C70" s="39"/>
      <c r="D70" s="39"/>
    </row>
  </sheetData>
  <mergeCells count="8">
    <mergeCell ref="F2:F4"/>
    <mergeCell ref="C2:C4"/>
    <mergeCell ref="D2:D4"/>
    <mergeCell ref="B1:E1"/>
    <mergeCell ref="A68:B70"/>
    <mergeCell ref="A2:A4"/>
    <mergeCell ref="B2:B4"/>
    <mergeCell ref="E2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SMIN</vt:lpstr>
      <vt:lpstr>SMIN Pond</vt:lpstr>
      <vt:lpstr>SIND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</cp:lastModifiedBy>
  <dcterms:created xsi:type="dcterms:W3CDTF">2017-02-08T17:42:08Z</dcterms:created>
  <dcterms:modified xsi:type="dcterms:W3CDTF">2024-09-08T10:33:22Z</dcterms:modified>
</cp:coreProperties>
</file>